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№ 3-а" sheetId="1" r:id="rId1"/>
    <sheet name="Форма № 3-б" sheetId="2" r:id="rId2"/>
    <sheet name="Форма № 3-в" sheetId="3" r:id="rId3"/>
  </sheets>
  <definedNames>
    <definedName name="_xlnm.Print_Area" localSheetId="1">'Форма № 3-б'!$A$1:$H$113</definedName>
    <definedName name="_xlnm.Print_Area" localSheetId="2">'Форма № 3-в'!$A$1:$K$68</definedName>
  </definedNames>
  <calcPr fullCalcOnLoad="1"/>
</workbook>
</file>

<file path=xl/sharedStrings.xml><?xml version="1.0" encoding="utf-8"?>
<sst xmlns="http://schemas.openxmlformats.org/spreadsheetml/2006/main" count="232" uniqueCount="75">
  <si>
    <t>Форма № 3-а</t>
  </si>
  <si>
    <t>Наименование программы</t>
  </si>
  <si>
    <t>Цели и задачи реализации программы</t>
  </si>
  <si>
    <t>Сроки реализации программы</t>
  </si>
  <si>
    <t xml:space="preserve">Общий объем финансирования тыс. руб., </t>
  </si>
  <si>
    <t>в том числе по основным направлениям расходования инвестиционных средств:</t>
  </si>
  <si>
    <r>
      <t>Ожидаемые конечные результаты реализации инвестиционной программы</t>
    </r>
    <r>
      <rPr>
        <sz val="11"/>
        <color indexed="8"/>
        <rFont val="Times New Roman"/>
        <family val="1"/>
      </rPr>
      <t xml:space="preserve">, </t>
    </r>
  </si>
  <si>
    <t>в том числе:</t>
  </si>
  <si>
    <t>финансово-экономический эффект</t>
  </si>
  <si>
    <t>бюджетный эффект</t>
  </si>
  <si>
    <t>социальный эффект</t>
  </si>
  <si>
    <t>Форма № 3-б</t>
  </si>
  <si>
    <t>(тыс. руб. без НДС)</t>
  </si>
  <si>
    <t>№ п/п</t>
  </si>
  <si>
    <t>Наименование проекта в рамках инвестиционной программы СЕМ</t>
  </si>
  <si>
    <t xml:space="preserve">Срок реализации </t>
  </si>
  <si>
    <t>Расходы на реализацию инвестиционной программы, всего, (тыс. руб.)</t>
  </si>
  <si>
    <t>Начало (мес./год)</t>
  </si>
  <si>
    <t>Окончание (мес./год)</t>
  </si>
  <si>
    <t xml:space="preserve">всего (тыс. руб.) </t>
  </si>
  <si>
    <t>в том числе</t>
  </si>
  <si>
    <t>за счет собственных средств организации, (тыс. руб.)</t>
  </si>
  <si>
    <t>за счет средств бюджетов всех уровней бюджетной системы Российской Федерации,
(тыс.руб.)</t>
  </si>
  <si>
    <t>1)Капитальное строительство, в т.ч.:</t>
  </si>
  <si>
    <t>- реконструкция (модернизация);</t>
  </si>
  <si>
    <t>- новое строительство.</t>
  </si>
  <si>
    <t>2)Приобретение внеоборотных активов.</t>
  </si>
  <si>
    <t>3)Долгосрочные финансовые вложения.</t>
  </si>
  <si>
    <r>
      <t xml:space="preserve">Приобретение габаритных стенок,
</t>
    </r>
    <r>
      <rPr>
        <sz val="11"/>
        <color indexed="8"/>
        <rFont val="Times New Roman"/>
        <family val="1"/>
      </rPr>
      <t>в том числе:</t>
    </r>
  </si>
  <si>
    <t>Форма № 3-в</t>
  </si>
  <si>
    <t>Срок окупаемости, лет</t>
  </si>
  <si>
    <t>Ожидаемый экономический эффект,  (тыс. руб./год)</t>
  </si>
  <si>
    <t>Расходы на реализацию инвестиционной программы, всего (тыс. руб.)</t>
  </si>
  <si>
    <t>в том числе по периодам</t>
  </si>
  <si>
    <t>2013 г.</t>
  </si>
  <si>
    <t>2014 г.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</si>
  <si>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</si>
  <si>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</si>
  <si>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</t>
  </si>
  <si>
    <t>2013г.</t>
  </si>
  <si>
    <t>Содержание инвестиционной программы СЕМ на 2013 г.</t>
  </si>
  <si>
    <r>
      <t xml:space="preserve">Генеральный план развития порта (1 и 2 районы),
</t>
    </r>
    <r>
      <rPr>
        <sz val="11"/>
        <color indexed="8"/>
        <rFont val="Times New Roman"/>
        <family val="1"/>
      </rPr>
      <t>в том числе:</t>
    </r>
  </si>
  <si>
    <t>Расходы на реализацию инвестиционной программы  в 2013 году</t>
  </si>
  <si>
    <r>
      <t xml:space="preserve">Изменение технологии 2гр. района
</t>
    </r>
    <r>
      <rPr>
        <sz val="11"/>
        <color indexed="8"/>
        <rFont val="Times New Roman"/>
        <family val="1"/>
      </rPr>
      <t>в том числе:</t>
    </r>
  </si>
  <si>
    <r>
      <t xml:space="preserve">Мероприятия по экологии,
</t>
    </r>
    <r>
      <rPr>
        <sz val="11"/>
        <color indexed="8"/>
        <rFont val="Times New Roman"/>
        <family val="1"/>
      </rPr>
      <t>в том числе:</t>
    </r>
  </si>
  <si>
    <r>
      <t xml:space="preserve">Реконструкция причала №2,
</t>
    </r>
    <r>
      <rPr>
        <sz val="11"/>
        <color indexed="8"/>
        <rFont val="Times New Roman"/>
        <family val="1"/>
      </rPr>
      <t>в том числе:</t>
    </r>
  </si>
  <si>
    <r>
      <t xml:space="preserve">Реконструкция объектов инженерных сетей,
</t>
    </r>
    <r>
      <rPr>
        <sz val="11"/>
        <color indexed="8"/>
        <rFont val="Times New Roman"/>
        <family val="1"/>
      </rPr>
      <t>в том числе:</t>
    </r>
  </si>
  <si>
    <r>
      <t xml:space="preserve">Реконструкция объектов электросетей,
</t>
    </r>
    <r>
      <rPr>
        <sz val="11"/>
        <color indexed="8"/>
        <rFont val="Times New Roman"/>
        <family val="1"/>
      </rPr>
      <t>в том числе:</t>
    </r>
  </si>
  <si>
    <r>
      <t xml:space="preserve">Установка весов на ДСК,
</t>
    </r>
    <r>
      <rPr>
        <sz val="11"/>
        <color indexed="8"/>
        <rFont val="Times New Roman"/>
        <family val="1"/>
      </rPr>
      <t>в том числе:</t>
    </r>
  </si>
  <si>
    <r>
      <t xml:space="preserve">Установка датчиков контроля расхода топлива,
</t>
    </r>
    <r>
      <rPr>
        <sz val="11"/>
        <color indexed="8"/>
        <rFont val="Times New Roman"/>
        <family val="1"/>
      </rPr>
      <t>в том числе:</t>
    </r>
  </si>
  <si>
    <r>
      <t xml:space="preserve">Приобретение производственного оборудования для подразделений порта,
</t>
    </r>
    <r>
      <rPr>
        <sz val="11"/>
        <color indexed="8"/>
        <rFont val="Times New Roman"/>
        <family val="1"/>
      </rPr>
      <t>в том числе:</t>
    </r>
  </si>
  <si>
    <r>
      <t xml:space="preserve">Информационно-логистическая система,
</t>
    </r>
    <r>
      <rPr>
        <sz val="11"/>
        <color indexed="8"/>
        <rFont val="Times New Roman"/>
        <family val="1"/>
      </rPr>
      <t>в том числе:</t>
    </r>
  </si>
  <si>
    <r>
      <t xml:space="preserve">Модернизация и приобретение нового оборудования и автотехники для большой и малой механизаций порта,
</t>
    </r>
    <r>
      <rPr>
        <sz val="11"/>
        <color indexed="8"/>
        <rFont val="Times New Roman"/>
        <family val="1"/>
      </rPr>
      <t>в том числе:</t>
    </r>
  </si>
  <si>
    <t>2015 г.</t>
  </si>
  <si>
    <t>2016 г.</t>
  </si>
  <si>
    <t>Сумма запланированных инвестиций в рамках реализации инвестиционной программы СЕМ на 2013 г.</t>
  </si>
  <si>
    <t>Инвестиционная программа СЕМ на период 2013г.</t>
  </si>
  <si>
    <r>
      <t xml:space="preserve">Реконструкция причала №4,
</t>
    </r>
    <r>
      <rPr>
        <sz val="11"/>
        <color indexed="8"/>
        <rFont val="Times New Roman"/>
        <family val="1"/>
      </rPr>
      <t>в том числе:</t>
    </r>
  </si>
  <si>
    <t>2012г.</t>
  </si>
  <si>
    <t>2014г.</t>
  </si>
  <si>
    <r>
      <t xml:space="preserve">Мероприятия для обеспечения одновременной постановки к причалам №9, 10 двух судов типа "Панамакс",
</t>
    </r>
    <r>
      <rPr>
        <sz val="11"/>
        <color indexed="8"/>
        <rFont val="Times New Roman"/>
        <family val="1"/>
      </rPr>
      <t>в том числе:</t>
    </r>
  </si>
  <si>
    <t xml:space="preserve"> - долгосрочные финансовые вложения, тыс. руб.;</t>
  </si>
  <si>
    <r>
      <t xml:space="preserve"> - прочее (</t>
    </r>
    <r>
      <rPr>
        <i/>
        <sz val="11"/>
        <color indexed="8"/>
        <rFont val="Times New Roman"/>
        <family val="1"/>
      </rPr>
      <t>например, маркетинг, консалтинг,  технические экспертизы и т.п.), тыс. руб.</t>
    </r>
  </si>
  <si>
    <t xml:space="preserve"> - капитальные вложения, тыс. руб.;</t>
  </si>
  <si>
    <t xml:space="preserve"> - приобретение внеоборотных активов, тыс. руб.;</t>
  </si>
  <si>
    <t xml:space="preserve"> - научно-исследовательские и опытно-   конструкторские работы, тыс. руб.;</t>
  </si>
  <si>
    <t>Инвестиционная программа ОАО "Мурманский морской торговый порт" на 2013г.</t>
  </si>
  <si>
    <t>2013 год</t>
  </si>
  <si>
    <t>повышение экологичности производства</t>
  </si>
  <si>
    <t>увеличение производительности погрузочно-разгрузочных работ; рост грузооборота порта; сохранение универсальности части причалов для создания возможности более гибкого реагирования на изменение запросов клиентов; оптимизация затрат на техническое обслуживание и ремонт парка портальных кранов</t>
  </si>
  <si>
    <t>Поддержание конкурентоспособности порта посредством:
- восстановления и качественного улучшения технических характеристик арендованных причалов; 
- оптимизация технологических схем;
- изменения технологии перегрузки углей со снижением нагрузки на окружающую среду при увеличении объёмов перевалки;
- замены и модернизации парка перегрузочного оборудования;
- создания современных очистных сооружений для ливневых паводковых вод</t>
  </si>
  <si>
    <t>рост налоговых отчислений (как следствие увеличения грузооборота и прибыли)</t>
  </si>
  <si>
    <t>ИТОГО</t>
  </si>
  <si>
    <t>ИТОГО
в том числе:</t>
  </si>
  <si>
    <t>4)Прочее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</si>
</sst>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 indent="2"/>
    </xf>
    <xf numFmtId="0" fontId="42" fillId="0" borderId="0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64" fontId="42" fillId="0" borderId="10" xfId="0" applyNumberFormat="1" applyFont="1" applyBorder="1" applyAlignment="1">
      <alignment wrapText="1"/>
    </xf>
    <xf numFmtId="165" fontId="42" fillId="0" borderId="10" xfId="58" applyNumberFormat="1" applyFont="1" applyBorder="1" applyAlignment="1">
      <alignment wrapText="1"/>
    </xf>
    <xf numFmtId="165" fontId="3" fillId="0" borderId="10" xfId="58" applyNumberFormat="1" applyFont="1" applyBorder="1" applyAlignment="1">
      <alignment wrapText="1"/>
    </xf>
    <xf numFmtId="0" fontId="43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165" fontId="42" fillId="0" borderId="10" xfId="58" applyNumberFormat="1" applyFont="1" applyFill="1" applyBorder="1" applyAlignment="1">
      <alignment wrapText="1"/>
    </xf>
    <xf numFmtId="165" fontId="42" fillId="0" borderId="0" xfId="0" applyNumberFormat="1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17" fontId="42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 quotePrefix="1">
      <alignment wrapText="1"/>
    </xf>
    <xf numFmtId="0" fontId="42" fillId="0" borderId="10" xfId="0" applyFont="1" applyBorder="1" applyAlignment="1" quotePrefix="1">
      <alignment vertical="top" wrapText="1"/>
    </xf>
    <xf numFmtId="0" fontId="42" fillId="0" borderId="10" xfId="0" applyFont="1" applyFill="1" applyBorder="1" applyAlignment="1" quotePrefix="1">
      <alignment wrapText="1"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 quotePrefix="1">
      <alignment vertical="top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wrapText="1"/>
    </xf>
    <xf numFmtId="165" fontId="42" fillId="0" borderId="10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2" fillId="0" borderId="10" xfId="0" applyFont="1" applyBorder="1" applyAlignment="1">
      <alignment/>
    </xf>
    <xf numFmtId="165" fontId="42" fillId="0" borderId="10" xfId="58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0" borderId="10" xfId="58" applyNumberFormat="1" applyFont="1" applyBorder="1" applyAlignment="1">
      <alignment wrapText="1"/>
    </xf>
    <xf numFmtId="0" fontId="46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8.8515625" style="1" customWidth="1"/>
    <col min="2" max="2" width="40.28125" style="1" customWidth="1"/>
    <col min="3" max="16384" width="9.140625" style="1" customWidth="1"/>
  </cols>
  <sheetData>
    <row r="1" ht="15">
      <c r="B1" s="2" t="s">
        <v>0</v>
      </c>
    </row>
    <row r="2" ht="15">
      <c r="B2" s="3"/>
    </row>
    <row r="3" spans="1:2" ht="15.75">
      <c r="A3" s="44" t="s">
        <v>56</v>
      </c>
      <c r="B3" s="44"/>
    </row>
    <row r="4" ht="15">
      <c r="A4" s="4"/>
    </row>
    <row r="5" spans="1:2" ht="45">
      <c r="A5" s="5" t="s">
        <v>1</v>
      </c>
      <c r="B5" s="6" t="s">
        <v>66</v>
      </c>
    </row>
    <row r="6" spans="1:8" ht="196.5" customHeight="1">
      <c r="A6" s="5" t="s">
        <v>2</v>
      </c>
      <c r="B6" s="6" t="s">
        <v>70</v>
      </c>
      <c r="D6" s="33"/>
      <c r="E6" s="33"/>
      <c r="F6" s="33"/>
      <c r="G6" s="33"/>
      <c r="H6" s="33"/>
    </row>
    <row r="7" spans="1:2" ht="15" customHeight="1">
      <c r="A7" s="5" t="s">
        <v>3</v>
      </c>
      <c r="B7" s="36" t="s">
        <v>67</v>
      </c>
    </row>
    <row r="8" spans="1:2" ht="15">
      <c r="A8" s="5" t="s">
        <v>4</v>
      </c>
      <c r="B8" s="38">
        <f>'Форма № 3-б'!F107</f>
        <v>999901.6949152541</v>
      </c>
    </row>
    <row r="9" spans="1:2" ht="30">
      <c r="A9" s="8" t="s">
        <v>5</v>
      </c>
      <c r="B9" s="37"/>
    </row>
    <row r="10" spans="1:2" ht="30">
      <c r="A10" s="9" t="s">
        <v>65</v>
      </c>
      <c r="B10" s="37"/>
    </row>
    <row r="11" spans="1:2" ht="15">
      <c r="A11" s="9" t="s">
        <v>63</v>
      </c>
      <c r="B11" s="38">
        <f>'Форма № 3-б'!F109+'Форма № 3-б'!F110</f>
        <v>232148.3050847458</v>
      </c>
    </row>
    <row r="12" spans="1:2" ht="19.5" customHeight="1">
      <c r="A12" s="9" t="s">
        <v>64</v>
      </c>
      <c r="B12" s="38">
        <f>'Форма № 3-б'!F111</f>
        <v>762414.406779661</v>
      </c>
    </row>
    <row r="13" spans="1:2" ht="17.25" customHeight="1">
      <c r="A13" s="9" t="s">
        <v>61</v>
      </c>
      <c r="B13" s="37"/>
    </row>
    <row r="14" spans="1:2" ht="30.75" customHeight="1">
      <c r="A14" s="9" t="s">
        <v>62</v>
      </c>
      <c r="B14" s="38">
        <f>'Форма № 3-б'!F113</f>
        <v>5338.983050847459</v>
      </c>
    </row>
    <row r="15" spans="1:2" ht="29.25">
      <c r="A15" s="5" t="s">
        <v>6</v>
      </c>
      <c r="B15" s="7"/>
    </row>
    <row r="16" spans="1:2" ht="15">
      <c r="A16" s="8" t="s">
        <v>7</v>
      </c>
      <c r="B16" s="7"/>
    </row>
    <row r="17" spans="1:2" ht="121.5" customHeight="1">
      <c r="A17" s="8" t="s">
        <v>8</v>
      </c>
      <c r="B17" s="6" t="s">
        <v>69</v>
      </c>
    </row>
    <row r="18" spans="1:2" ht="31.5" customHeight="1">
      <c r="A18" s="8" t="s">
        <v>9</v>
      </c>
      <c r="B18" s="6" t="s">
        <v>71</v>
      </c>
    </row>
    <row r="19" spans="1:2" ht="15">
      <c r="A19" s="8" t="s">
        <v>10</v>
      </c>
      <c r="B19" s="6" t="s">
        <v>68</v>
      </c>
    </row>
    <row r="21" ht="15">
      <c r="A21" s="39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zoomScale="90" zoomScaleNormal="90" zoomScalePageLayoutView="0" workbookViewId="0" topLeftCell="A1">
      <pane ySplit="7" topLeftCell="A104" activePane="bottomLeft" state="frozen"/>
      <selection pane="topLeft" activeCell="B19" sqref="B19"/>
      <selection pane="bottomLeft" activeCell="F109" sqref="F109:F110"/>
    </sheetView>
  </sheetViews>
  <sheetFormatPr defaultColWidth="9.140625" defaultRowHeight="15"/>
  <cols>
    <col min="1" max="1" width="4.7109375" style="1" customWidth="1"/>
    <col min="2" max="2" width="35.57421875" style="1" customWidth="1"/>
    <col min="3" max="4" width="15.8515625" style="1" customWidth="1"/>
    <col min="5" max="5" width="19.57421875" style="1" customWidth="1"/>
    <col min="6" max="8" width="15.8515625" style="1" customWidth="1"/>
    <col min="9" max="9" width="16.421875" style="1" customWidth="1"/>
    <col min="10" max="10" width="10.57421875" style="1" bestFit="1" customWidth="1"/>
    <col min="11" max="16384" width="9.140625" style="1" customWidth="1"/>
  </cols>
  <sheetData>
    <row r="1" ht="15">
      <c r="H1" s="2" t="s">
        <v>11</v>
      </c>
    </row>
    <row r="3" spans="1:8" ht="15.75">
      <c r="A3" s="44" t="s">
        <v>40</v>
      </c>
      <c r="B3" s="44"/>
      <c r="C3" s="44"/>
      <c r="D3" s="44"/>
      <c r="E3" s="44"/>
      <c r="F3" s="44"/>
      <c r="G3" s="44"/>
      <c r="H3" s="44"/>
    </row>
    <row r="4" ht="15">
      <c r="H4" s="10" t="s">
        <v>12</v>
      </c>
    </row>
    <row r="5" spans="1:8" ht="32.25" customHeight="1">
      <c r="A5" s="51" t="s">
        <v>13</v>
      </c>
      <c r="B5" s="51" t="s">
        <v>14</v>
      </c>
      <c r="C5" s="51" t="s">
        <v>15</v>
      </c>
      <c r="D5" s="51"/>
      <c r="E5" s="51" t="s">
        <v>16</v>
      </c>
      <c r="F5" s="51" t="s">
        <v>42</v>
      </c>
      <c r="G5" s="51"/>
      <c r="H5" s="51"/>
    </row>
    <row r="6" spans="1:8" ht="15">
      <c r="A6" s="51"/>
      <c r="B6" s="51"/>
      <c r="C6" s="51" t="s">
        <v>17</v>
      </c>
      <c r="D6" s="51" t="s">
        <v>18</v>
      </c>
      <c r="E6" s="51"/>
      <c r="F6" s="51" t="s">
        <v>19</v>
      </c>
      <c r="G6" s="51" t="s">
        <v>20</v>
      </c>
      <c r="H6" s="51"/>
    </row>
    <row r="7" spans="1:8" ht="128.25">
      <c r="A7" s="51"/>
      <c r="B7" s="51"/>
      <c r="C7" s="51"/>
      <c r="D7" s="51"/>
      <c r="E7" s="51"/>
      <c r="F7" s="51"/>
      <c r="G7" s="11" t="s">
        <v>21</v>
      </c>
      <c r="H7" s="11" t="s">
        <v>22</v>
      </c>
    </row>
    <row r="8" spans="1:8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</row>
    <row r="9" spans="1:11" ht="43.5" customHeight="1">
      <c r="A9" s="45">
        <v>1</v>
      </c>
      <c r="B9" s="5" t="s">
        <v>41</v>
      </c>
      <c r="C9" s="13" t="s">
        <v>39</v>
      </c>
      <c r="D9" s="13" t="s">
        <v>39</v>
      </c>
      <c r="E9" s="14">
        <f>5500/1.18</f>
        <v>4661.016949152543</v>
      </c>
      <c r="F9" s="14">
        <f>5500/1.18</f>
        <v>4661.016949152543</v>
      </c>
      <c r="G9" s="14">
        <f>F9</f>
        <v>4661.016949152543</v>
      </c>
      <c r="H9" s="14"/>
      <c r="I9" s="19"/>
      <c r="J9" s="19"/>
      <c r="K9" s="19"/>
    </row>
    <row r="10" spans="1:10" ht="18" customHeight="1">
      <c r="A10" s="46"/>
      <c r="B10" s="8" t="s">
        <v>23</v>
      </c>
      <c r="C10" s="13"/>
      <c r="D10" s="13"/>
      <c r="E10" s="14"/>
      <c r="F10" s="14"/>
      <c r="G10" s="14"/>
      <c r="H10" s="14"/>
      <c r="J10" s="19"/>
    </row>
    <row r="11" spans="1:10" ht="19.5" customHeight="1">
      <c r="A11" s="46"/>
      <c r="B11" s="8" t="s">
        <v>24</v>
      </c>
      <c r="C11" s="13"/>
      <c r="D11" s="13"/>
      <c r="E11" s="40"/>
      <c r="F11" s="40"/>
      <c r="G11" s="40"/>
      <c r="H11" s="14"/>
      <c r="J11" s="19"/>
    </row>
    <row r="12" spans="1:10" ht="15">
      <c r="A12" s="46"/>
      <c r="B12" s="8" t="s">
        <v>25</v>
      </c>
      <c r="C12" s="13"/>
      <c r="D12" s="13"/>
      <c r="E12" s="14"/>
      <c r="F12" s="14"/>
      <c r="G12" s="14"/>
      <c r="H12" s="14"/>
      <c r="J12" s="19"/>
    </row>
    <row r="13" spans="1:10" ht="30" customHeight="1">
      <c r="A13" s="46"/>
      <c r="B13" s="8" t="s">
        <v>26</v>
      </c>
      <c r="C13" s="13"/>
      <c r="D13" s="13"/>
      <c r="E13" s="14"/>
      <c r="F13" s="14"/>
      <c r="G13" s="14"/>
      <c r="H13" s="14"/>
      <c r="J13" s="19"/>
    </row>
    <row r="14" spans="1:10" ht="30" customHeight="1">
      <c r="A14" s="46"/>
      <c r="B14" s="8" t="s">
        <v>27</v>
      </c>
      <c r="C14" s="13"/>
      <c r="D14" s="13"/>
      <c r="E14" s="14"/>
      <c r="F14" s="14"/>
      <c r="G14" s="14"/>
      <c r="H14" s="14"/>
      <c r="J14" s="19"/>
    </row>
    <row r="15" spans="1:10" ht="30" customHeight="1">
      <c r="A15" s="47"/>
      <c r="B15" s="8" t="s">
        <v>74</v>
      </c>
      <c r="C15" s="13"/>
      <c r="D15" s="13"/>
      <c r="E15" s="14">
        <f>E9</f>
        <v>4661.016949152543</v>
      </c>
      <c r="F15" s="14">
        <f>F9</f>
        <v>4661.016949152543</v>
      </c>
      <c r="G15" s="14">
        <f>F15</f>
        <v>4661.016949152543</v>
      </c>
      <c r="H15" s="14"/>
      <c r="J15" s="19"/>
    </row>
    <row r="16" spans="1:11" ht="30" customHeight="1">
      <c r="A16" s="45">
        <v>2</v>
      </c>
      <c r="B16" s="5" t="s">
        <v>57</v>
      </c>
      <c r="C16" s="13" t="s">
        <v>39</v>
      </c>
      <c r="D16" s="13" t="s">
        <v>59</v>
      </c>
      <c r="E16" s="15">
        <f>699266/1.18</f>
        <v>592598.3050847457</v>
      </c>
      <c r="F16" s="15">
        <f>20000/1.18</f>
        <v>16949.15254237288</v>
      </c>
      <c r="G16" s="15">
        <f>F16</f>
        <v>16949.15254237288</v>
      </c>
      <c r="H16" s="14"/>
      <c r="J16" s="19"/>
      <c r="K16" s="19"/>
    </row>
    <row r="17" spans="1:10" ht="19.5" customHeight="1">
      <c r="A17" s="46"/>
      <c r="B17" s="8" t="s">
        <v>23</v>
      </c>
      <c r="C17" s="13"/>
      <c r="D17" s="13"/>
      <c r="E17" s="15"/>
      <c r="F17" s="15"/>
      <c r="G17" s="15"/>
      <c r="H17" s="14"/>
      <c r="J17" s="19"/>
    </row>
    <row r="18" spans="1:10" ht="18" customHeight="1">
      <c r="A18" s="46"/>
      <c r="B18" s="8" t="s">
        <v>24</v>
      </c>
      <c r="C18" s="13"/>
      <c r="D18" s="13"/>
      <c r="E18" s="15">
        <f>(38400+429800)/1.18</f>
        <v>396779.66101694916</v>
      </c>
      <c r="F18" s="15">
        <f>F16</f>
        <v>16949.15254237288</v>
      </c>
      <c r="G18" s="15">
        <f>F18</f>
        <v>16949.15254237288</v>
      </c>
      <c r="H18" s="14"/>
      <c r="J18" s="19"/>
    </row>
    <row r="19" spans="1:10" ht="15">
      <c r="A19" s="46"/>
      <c r="B19" s="8" t="s">
        <v>25</v>
      </c>
      <c r="C19" s="13"/>
      <c r="D19" s="13"/>
      <c r="E19" s="14"/>
      <c r="F19" s="14"/>
      <c r="G19" s="14"/>
      <c r="H19" s="14"/>
      <c r="J19" s="19"/>
    </row>
    <row r="20" spans="1:10" ht="30" customHeight="1">
      <c r="A20" s="46"/>
      <c r="B20" s="8" t="s">
        <v>26</v>
      </c>
      <c r="C20" s="13"/>
      <c r="D20" s="13"/>
      <c r="E20" s="14">
        <f>231066/1.18</f>
        <v>195818.64406779662</v>
      </c>
      <c r="F20" s="14"/>
      <c r="G20" s="14"/>
      <c r="H20" s="14"/>
      <c r="J20" s="19"/>
    </row>
    <row r="21" spans="1:10" ht="30" customHeight="1">
      <c r="A21" s="46"/>
      <c r="B21" s="8" t="s">
        <v>27</v>
      </c>
      <c r="C21" s="13"/>
      <c r="D21" s="13"/>
      <c r="E21" s="14"/>
      <c r="F21" s="14"/>
      <c r="G21" s="14"/>
      <c r="H21" s="14"/>
      <c r="J21" s="19"/>
    </row>
    <row r="22" spans="1:10" ht="30" customHeight="1">
      <c r="A22" s="47"/>
      <c r="B22" s="8" t="s">
        <v>74</v>
      </c>
      <c r="C22" s="13"/>
      <c r="D22" s="13"/>
      <c r="E22" s="14"/>
      <c r="F22" s="14"/>
      <c r="G22" s="14"/>
      <c r="H22" s="14"/>
      <c r="J22" s="19"/>
    </row>
    <row r="23" spans="1:11" ht="73.5" customHeight="1">
      <c r="A23" s="45">
        <v>3</v>
      </c>
      <c r="B23" s="16" t="s">
        <v>60</v>
      </c>
      <c r="C23" s="13" t="s">
        <v>39</v>
      </c>
      <c r="D23" s="13" t="s">
        <v>59</v>
      </c>
      <c r="E23" s="14">
        <f>44000/1.18</f>
        <v>37288.135593220344</v>
      </c>
      <c r="F23" s="14">
        <f>9000/1.18</f>
        <v>7627.118644067797</v>
      </c>
      <c r="G23" s="14">
        <f>F23</f>
        <v>7627.118644067797</v>
      </c>
      <c r="H23" s="14"/>
      <c r="J23" s="19"/>
      <c r="K23" s="19"/>
    </row>
    <row r="24" spans="1:10" ht="18.75" customHeight="1">
      <c r="A24" s="46"/>
      <c r="B24" s="17" t="s">
        <v>23</v>
      </c>
      <c r="C24" s="13"/>
      <c r="D24" s="13"/>
      <c r="E24" s="14"/>
      <c r="F24" s="14"/>
      <c r="G24" s="14"/>
      <c r="H24" s="14"/>
      <c r="J24" s="19"/>
    </row>
    <row r="25" spans="1:10" ht="18.75" customHeight="1">
      <c r="A25" s="46"/>
      <c r="B25" s="17" t="s">
        <v>24</v>
      </c>
      <c r="C25" s="13"/>
      <c r="D25" s="13"/>
      <c r="E25" s="14">
        <f>E23</f>
        <v>37288.135593220344</v>
      </c>
      <c r="F25" s="14">
        <f>F23</f>
        <v>7627.118644067797</v>
      </c>
      <c r="G25" s="14">
        <f>F25</f>
        <v>7627.118644067797</v>
      </c>
      <c r="H25" s="14"/>
      <c r="J25" s="19"/>
    </row>
    <row r="26" spans="1:10" ht="15">
      <c r="A26" s="46"/>
      <c r="B26" s="17" t="s">
        <v>25</v>
      </c>
      <c r="C26" s="13"/>
      <c r="D26" s="13"/>
      <c r="E26" s="14"/>
      <c r="F26" s="14"/>
      <c r="G26" s="14"/>
      <c r="H26" s="14"/>
      <c r="J26" s="19"/>
    </row>
    <row r="27" spans="1:10" ht="30" customHeight="1">
      <c r="A27" s="46"/>
      <c r="B27" s="17" t="s">
        <v>26</v>
      </c>
      <c r="C27" s="13"/>
      <c r="D27" s="13"/>
      <c r="E27" s="14"/>
      <c r="F27" s="14"/>
      <c r="G27" s="14"/>
      <c r="H27" s="14"/>
      <c r="J27" s="19"/>
    </row>
    <row r="28" spans="1:10" ht="30" customHeight="1">
      <c r="A28" s="46"/>
      <c r="B28" s="17" t="s">
        <v>27</v>
      </c>
      <c r="C28" s="13"/>
      <c r="D28" s="13"/>
      <c r="E28" s="14"/>
      <c r="F28" s="14"/>
      <c r="G28" s="14"/>
      <c r="H28" s="14"/>
      <c r="J28" s="19"/>
    </row>
    <row r="29" spans="1:10" ht="30" customHeight="1">
      <c r="A29" s="47"/>
      <c r="B29" s="8" t="s">
        <v>74</v>
      </c>
      <c r="C29" s="13"/>
      <c r="D29" s="13"/>
      <c r="E29" s="14"/>
      <c r="F29" s="14"/>
      <c r="G29" s="14"/>
      <c r="H29" s="14"/>
      <c r="J29" s="19"/>
    </row>
    <row r="30" spans="1:11" ht="30.75" customHeight="1">
      <c r="A30" s="45">
        <v>4</v>
      </c>
      <c r="B30" s="16" t="s">
        <v>43</v>
      </c>
      <c r="C30" s="13" t="s">
        <v>39</v>
      </c>
      <c r="D30" s="34" t="s">
        <v>59</v>
      </c>
      <c r="E30" s="18">
        <f>1180599/1.18</f>
        <v>1000507.6271186441</v>
      </c>
      <c r="F30" s="14">
        <f>925599/1.18</f>
        <v>784405.9322033898</v>
      </c>
      <c r="G30" s="14">
        <f>F30</f>
        <v>784405.9322033898</v>
      </c>
      <c r="H30" s="14"/>
      <c r="J30" s="19"/>
      <c r="K30" s="19"/>
    </row>
    <row r="31" spans="1:10" ht="16.5" customHeight="1">
      <c r="A31" s="46"/>
      <c r="B31" s="8" t="s">
        <v>23</v>
      </c>
      <c r="C31" s="13"/>
      <c r="D31" s="13"/>
      <c r="E31" s="14"/>
      <c r="F31" s="14"/>
      <c r="G31" s="14"/>
      <c r="H31" s="14"/>
      <c r="J31" s="19"/>
    </row>
    <row r="32" spans="1:10" ht="16.5" customHeight="1">
      <c r="A32" s="46"/>
      <c r="B32" s="8" t="s">
        <v>24</v>
      </c>
      <c r="C32" s="13"/>
      <c r="D32" s="13"/>
      <c r="E32" s="18">
        <f>(28400+341299)/1.18</f>
        <v>313304.2372881356</v>
      </c>
      <c r="F32" s="18">
        <f>(22400+135299)/1.18</f>
        <v>133643.22033898305</v>
      </c>
      <c r="G32" s="18">
        <f>F32</f>
        <v>133643.22033898305</v>
      </c>
      <c r="H32" s="14"/>
      <c r="J32" s="19"/>
    </row>
    <row r="33" spans="1:10" ht="15">
      <c r="A33" s="46"/>
      <c r="B33" s="8" t="s">
        <v>25</v>
      </c>
      <c r="C33" s="13"/>
      <c r="D33" s="13"/>
      <c r="E33" s="18"/>
      <c r="F33" s="18"/>
      <c r="G33" s="18"/>
      <c r="H33" s="14"/>
      <c r="J33" s="19"/>
    </row>
    <row r="34" spans="1:10" ht="30" customHeight="1">
      <c r="A34" s="46"/>
      <c r="B34" s="8" t="s">
        <v>26</v>
      </c>
      <c r="C34" s="13"/>
      <c r="D34" s="13"/>
      <c r="E34" s="18">
        <f>810900/1.18</f>
        <v>687203.3898305085</v>
      </c>
      <c r="F34" s="18">
        <f>767900/1.18</f>
        <v>650762.7118644068</v>
      </c>
      <c r="G34" s="18">
        <f>F34</f>
        <v>650762.7118644068</v>
      </c>
      <c r="H34" s="14"/>
      <c r="J34" s="19"/>
    </row>
    <row r="35" spans="1:10" ht="30" customHeight="1">
      <c r="A35" s="46"/>
      <c r="B35" s="8" t="s">
        <v>27</v>
      </c>
      <c r="C35" s="13"/>
      <c r="D35" s="13"/>
      <c r="E35" s="14"/>
      <c r="F35" s="14"/>
      <c r="G35" s="14"/>
      <c r="H35" s="14"/>
      <c r="J35" s="19"/>
    </row>
    <row r="36" spans="1:10" ht="30" customHeight="1">
      <c r="A36" s="47"/>
      <c r="B36" s="8" t="s">
        <v>74</v>
      </c>
      <c r="C36" s="13"/>
      <c r="D36" s="13"/>
      <c r="E36" s="14"/>
      <c r="F36" s="14"/>
      <c r="G36" s="14"/>
      <c r="H36" s="14"/>
      <c r="J36" s="19"/>
    </row>
    <row r="37" spans="1:11" ht="29.25" customHeight="1">
      <c r="A37" s="45">
        <v>5</v>
      </c>
      <c r="B37" s="5" t="s">
        <v>44</v>
      </c>
      <c r="C37" s="13" t="s">
        <v>39</v>
      </c>
      <c r="D37" s="13" t="s">
        <v>39</v>
      </c>
      <c r="E37" s="14">
        <f>800/1.18</f>
        <v>677.9661016949153</v>
      </c>
      <c r="F37" s="14">
        <f>800/1.18</f>
        <v>677.9661016949153</v>
      </c>
      <c r="G37" s="14">
        <f>F37</f>
        <v>677.9661016949153</v>
      </c>
      <c r="H37" s="14"/>
      <c r="J37" s="19"/>
      <c r="K37" s="19"/>
    </row>
    <row r="38" spans="1:10" ht="16.5" customHeight="1">
      <c r="A38" s="46"/>
      <c r="B38" s="8" t="s">
        <v>23</v>
      </c>
      <c r="C38" s="13"/>
      <c r="D38" s="13"/>
      <c r="E38" s="14"/>
      <c r="F38" s="14"/>
      <c r="G38" s="14"/>
      <c r="H38" s="14"/>
      <c r="J38" s="19"/>
    </row>
    <row r="39" spans="1:10" ht="17.25" customHeight="1">
      <c r="A39" s="46"/>
      <c r="B39" s="8" t="s">
        <v>24</v>
      </c>
      <c r="C39" s="13"/>
      <c r="D39" s="13"/>
      <c r="E39" s="14"/>
      <c r="F39" s="14"/>
      <c r="G39" s="14"/>
      <c r="H39" s="14"/>
      <c r="J39" s="19"/>
    </row>
    <row r="40" spans="1:10" ht="15">
      <c r="A40" s="46"/>
      <c r="B40" s="8" t="s">
        <v>25</v>
      </c>
      <c r="C40" s="13"/>
      <c r="D40" s="13"/>
      <c r="E40" s="14"/>
      <c r="F40" s="14"/>
      <c r="G40" s="14"/>
      <c r="H40" s="14"/>
      <c r="J40" s="19"/>
    </row>
    <row r="41" spans="1:10" ht="30" customHeight="1">
      <c r="A41" s="46"/>
      <c r="B41" s="8" t="s">
        <v>26</v>
      </c>
      <c r="C41" s="13"/>
      <c r="D41" s="13"/>
      <c r="E41" s="14"/>
      <c r="F41" s="14"/>
      <c r="G41" s="14"/>
      <c r="H41" s="14"/>
      <c r="J41" s="19"/>
    </row>
    <row r="42" spans="1:10" ht="30" customHeight="1">
      <c r="A42" s="46"/>
      <c r="B42" s="8" t="s">
        <v>27</v>
      </c>
      <c r="C42" s="13"/>
      <c r="D42" s="13"/>
      <c r="E42" s="14"/>
      <c r="F42" s="14"/>
      <c r="G42" s="14"/>
      <c r="H42" s="14"/>
      <c r="J42" s="19"/>
    </row>
    <row r="43" spans="1:10" ht="30" customHeight="1">
      <c r="A43" s="47"/>
      <c r="B43" s="8" t="s">
        <v>74</v>
      </c>
      <c r="C43" s="13"/>
      <c r="D43" s="13"/>
      <c r="E43" s="14">
        <f>E37</f>
        <v>677.9661016949153</v>
      </c>
      <c r="F43" s="14">
        <f>F37</f>
        <v>677.9661016949153</v>
      </c>
      <c r="G43" s="14">
        <f>G37</f>
        <v>677.9661016949153</v>
      </c>
      <c r="H43" s="14"/>
      <c r="J43" s="19"/>
    </row>
    <row r="44" spans="1:11" ht="30" customHeight="1">
      <c r="A44" s="45">
        <v>6</v>
      </c>
      <c r="B44" s="16" t="s">
        <v>45</v>
      </c>
      <c r="C44" s="22" t="s">
        <v>58</v>
      </c>
      <c r="D44" s="23" t="s">
        <v>59</v>
      </c>
      <c r="E44" s="14">
        <f>25614/1.18</f>
        <v>21706.77966101695</v>
      </c>
      <c r="F44" s="14">
        <f>13914/1.18</f>
        <v>11791.525423728814</v>
      </c>
      <c r="G44" s="14">
        <f>F44</f>
        <v>11791.525423728814</v>
      </c>
      <c r="H44" s="14"/>
      <c r="J44" s="19"/>
      <c r="K44" s="19"/>
    </row>
    <row r="45" spans="1:10" ht="17.25" customHeight="1">
      <c r="A45" s="46"/>
      <c r="B45" s="8" t="s">
        <v>23</v>
      </c>
      <c r="C45" s="13"/>
      <c r="D45" s="13"/>
      <c r="E45" s="14"/>
      <c r="F45" s="14"/>
      <c r="G45" s="14"/>
      <c r="H45" s="14"/>
      <c r="J45" s="19"/>
    </row>
    <row r="46" spans="1:10" ht="18" customHeight="1">
      <c r="A46" s="46"/>
      <c r="B46" s="8" t="s">
        <v>24</v>
      </c>
      <c r="C46" s="13"/>
      <c r="D46" s="13"/>
      <c r="E46" s="18">
        <f>E44</f>
        <v>21706.77966101695</v>
      </c>
      <c r="F46" s="18">
        <f>F44</f>
        <v>11791.525423728814</v>
      </c>
      <c r="G46" s="18">
        <f>F46</f>
        <v>11791.525423728814</v>
      </c>
      <c r="H46" s="14"/>
      <c r="J46" s="19"/>
    </row>
    <row r="47" spans="1:10" ht="15">
      <c r="A47" s="46"/>
      <c r="B47" s="8" t="s">
        <v>25</v>
      </c>
      <c r="C47" s="13"/>
      <c r="D47" s="13"/>
      <c r="E47" s="14"/>
      <c r="F47" s="14"/>
      <c r="G47" s="14"/>
      <c r="H47" s="14"/>
      <c r="J47" s="19"/>
    </row>
    <row r="48" spans="1:10" ht="30" customHeight="1">
      <c r="A48" s="46"/>
      <c r="B48" s="8" t="s">
        <v>26</v>
      </c>
      <c r="C48" s="13"/>
      <c r="D48" s="13"/>
      <c r="E48" s="14"/>
      <c r="F48" s="14"/>
      <c r="G48" s="14"/>
      <c r="H48" s="14"/>
      <c r="J48" s="19"/>
    </row>
    <row r="49" spans="1:10" ht="30" customHeight="1">
      <c r="A49" s="46"/>
      <c r="B49" s="8" t="s">
        <v>27</v>
      </c>
      <c r="C49" s="13"/>
      <c r="D49" s="13"/>
      <c r="E49" s="14"/>
      <c r="F49" s="14"/>
      <c r="G49" s="14"/>
      <c r="H49" s="14"/>
      <c r="J49" s="19"/>
    </row>
    <row r="50" spans="1:10" ht="30" customHeight="1">
      <c r="A50" s="47"/>
      <c r="B50" s="8" t="s">
        <v>74</v>
      </c>
      <c r="C50" s="13"/>
      <c r="D50" s="13"/>
      <c r="E50" s="14"/>
      <c r="F50" s="14"/>
      <c r="G50" s="14"/>
      <c r="H50" s="14"/>
      <c r="J50" s="19"/>
    </row>
    <row r="51" spans="1:11" ht="43.5" customHeight="1">
      <c r="A51" s="45">
        <v>7</v>
      </c>
      <c r="B51" s="16" t="s">
        <v>46</v>
      </c>
      <c r="C51" s="13" t="s">
        <v>39</v>
      </c>
      <c r="D51" s="13" t="s">
        <v>59</v>
      </c>
      <c r="E51" s="14">
        <f>48100/1.18</f>
        <v>40762.71186440678</v>
      </c>
      <c r="F51" s="14">
        <f>9356/1.18</f>
        <v>7928.813559322034</v>
      </c>
      <c r="G51" s="14">
        <f>F51</f>
        <v>7928.813559322034</v>
      </c>
      <c r="H51" s="14"/>
      <c r="J51" s="19"/>
      <c r="K51" s="19"/>
    </row>
    <row r="52" spans="1:10" ht="17.25" customHeight="1">
      <c r="A52" s="46"/>
      <c r="B52" s="8" t="s">
        <v>23</v>
      </c>
      <c r="C52" s="13"/>
      <c r="D52" s="13"/>
      <c r="E52" s="14"/>
      <c r="F52" s="14"/>
      <c r="G52" s="14"/>
      <c r="H52" s="14"/>
      <c r="J52" s="19"/>
    </row>
    <row r="53" spans="1:10" ht="15.75" customHeight="1">
      <c r="A53" s="46"/>
      <c r="B53" s="8" t="s">
        <v>24</v>
      </c>
      <c r="C53" s="13"/>
      <c r="D53" s="13"/>
      <c r="E53" s="14">
        <f>E51</f>
        <v>40762.71186440678</v>
      </c>
      <c r="F53" s="14">
        <f>F51</f>
        <v>7928.813559322034</v>
      </c>
      <c r="G53" s="14">
        <f>F53</f>
        <v>7928.813559322034</v>
      </c>
      <c r="H53" s="14"/>
      <c r="J53" s="19"/>
    </row>
    <row r="54" spans="1:10" ht="15">
      <c r="A54" s="46"/>
      <c r="B54" s="8" t="s">
        <v>25</v>
      </c>
      <c r="C54" s="13"/>
      <c r="D54" s="13"/>
      <c r="E54" s="14"/>
      <c r="F54" s="14"/>
      <c r="G54" s="14"/>
      <c r="H54" s="14"/>
      <c r="J54" s="19"/>
    </row>
    <row r="55" spans="1:10" ht="30" customHeight="1">
      <c r="A55" s="46"/>
      <c r="B55" s="8" t="s">
        <v>26</v>
      </c>
      <c r="C55" s="13"/>
      <c r="D55" s="13"/>
      <c r="E55" s="14"/>
      <c r="F55" s="14"/>
      <c r="G55" s="14"/>
      <c r="H55" s="14"/>
      <c r="J55" s="19"/>
    </row>
    <row r="56" spans="1:10" ht="30" customHeight="1">
      <c r="A56" s="46"/>
      <c r="B56" s="8" t="s">
        <v>27</v>
      </c>
      <c r="C56" s="13"/>
      <c r="D56" s="13"/>
      <c r="E56" s="14"/>
      <c r="F56" s="14"/>
      <c r="G56" s="14"/>
      <c r="H56" s="14"/>
      <c r="J56" s="19"/>
    </row>
    <row r="57" spans="1:10" ht="30" customHeight="1">
      <c r="A57" s="47"/>
      <c r="B57" s="8" t="s">
        <v>74</v>
      </c>
      <c r="C57" s="13"/>
      <c r="D57" s="13"/>
      <c r="E57" s="14"/>
      <c r="F57" s="14"/>
      <c r="G57" s="14"/>
      <c r="H57" s="14"/>
      <c r="J57" s="19"/>
    </row>
    <row r="58" spans="1:11" ht="43.5" customHeight="1">
      <c r="A58" s="45">
        <v>8</v>
      </c>
      <c r="B58" s="5" t="s">
        <v>47</v>
      </c>
      <c r="C58" s="13" t="s">
        <v>39</v>
      </c>
      <c r="D58" s="13" t="s">
        <v>59</v>
      </c>
      <c r="E58" s="14">
        <f>45000/1.18</f>
        <v>38135.59322033898</v>
      </c>
      <c r="F58" s="14">
        <f>12000/1.18</f>
        <v>10169.49152542373</v>
      </c>
      <c r="G58" s="14">
        <f>F58</f>
        <v>10169.49152542373</v>
      </c>
      <c r="H58" s="14"/>
      <c r="J58" s="19"/>
      <c r="K58" s="19"/>
    </row>
    <row r="59" spans="1:10" ht="15.75" customHeight="1">
      <c r="A59" s="46"/>
      <c r="B59" s="8" t="s">
        <v>23</v>
      </c>
      <c r="C59" s="13"/>
      <c r="D59" s="13"/>
      <c r="E59" s="14"/>
      <c r="F59" s="14"/>
      <c r="G59" s="14"/>
      <c r="H59" s="14"/>
      <c r="J59" s="19"/>
    </row>
    <row r="60" spans="1:10" ht="17.25" customHeight="1">
      <c r="A60" s="46"/>
      <c r="B60" s="8" t="s">
        <v>24</v>
      </c>
      <c r="C60" s="13"/>
      <c r="D60" s="13"/>
      <c r="E60" s="14">
        <f>E58</f>
        <v>38135.59322033898</v>
      </c>
      <c r="F60" s="14">
        <f>F58</f>
        <v>10169.49152542373</v>
      </c>
      <c r="G60" s="14">
        <f>F60</f>
        <v>10169.49152542373</v>
      </c>
      <c r="H60" s="14"/>
      <c r="J60" s="19"/>
    </row>
    <row r="61" spans="1:10" ht="15">
      <c r="A61" s="46"/>
      <c r="B61" s="8" t="s">
        <v>25</v>
      </c>
      <c r="C61" s="13"/>
      <c r="D61" s="13"/>
      <c r="E61" s="14"/>
      <c r="F61" s="14"/>
      <c r="G61" s="14"/>
      <c r="H61" s="14"/>
      <c r="J61" s="19"/>
    </row>
    <row r="62" spans="1:10" ht="30" customHeight="1">
      <c r="A62" s="46"/>
      <c r="B62" s="8" t="s">
        <v>26</v>
      </c>
      <c r="C62" s="13"/>
      <c r="D62" s="13"/>
      <c r="E62" s="14"/>
      <c r="F62" s="14"/>
      <c r="G62" s="14"/>
      <c r="H62" s="14"/>
      <c r="J62" s="19"/>
    </row>
    <row r="63" spans="1:10" ht="30" customHeight="1">
      <c r="A63" s="46"/>
      <c r="B63" s="8" t="s">
        <v>27</v>
      </c>
      <c r="C63" s="13"/>
      <c r="D63" s="13"/>
      <c r="E63" s="14"/>
      <c r="F63" s="14"/>
      <c r="G63" s="14"/>
      <c r="H63" s="14"/>
      <c r="J63" s="19"/>
    </row>
    <row r="64" spans="1:10" ht="30" customHeight="1">
      <c r="A64" s="47"/>
      <c r="B64" s="8" t="s">
        <v>74</v>
      </c>
      <c r="C64" s="13"/>
      <c r="D64" s="13"/>
      <c r="E64" s="14"/>
      <c r="F64" s="14"/>
      <c r="G64" s="14"/>
      <c r="H64" s="14"/>
      <c r="J64" s="19"/>
    </row>
    <row r="65" spans="1:11" ht="29.25" customHeight="1">
      <c r="A65" s="45">
        <v>9</v>
      </c>
      <c r="B65" s="5" t="s">
        <v>48</v>
      </c>
      <c r="C65" s="13" t="s">
        <v>39</v>
      </c>
      <c r="D65" s="13" t="s">
        <v>39</v>
      </c>
      <c r="E65" s="14">
        <f>3760/1.18</f>
        <v>3186.4406779661017</v>
      </c>
      <c r="F65" s="14">
        <f>3760/1.18</f>
        <v>3186.4406779661017</v>
      </c>
      <c r="G65" s="14">
        <f>F65</f>
        <v>3186.4406779661017</v>
      </c>
      <c r="H65" s="14"/>
      <c r="J65" s="19"/>
      <c r="K65" s="19"/>
    </row>
    <row r="66" spans="1:10" ht="17.25" customHeight="1">
      <c r="A66" s="46"/>
      <c r="B66" s="8" t="s">
        <v>23</v>
      </c>
      <c r="C66" s="13"/>
      <c r="D66" s="13"/>
      <c r="E66" s="14"/>
      <c r="F66" s="14"/>
      <c r="G66" s="14"/>
      <c r="H66" s="14"/>
      <c r="J66" s="19"/>
    </row>
    <row r="67" spans="1:10" ht="17.25" customHeight="1">
      <c r="A67" s="46"/>
      <c r="B67" s="8" t="s">
        <v>24</v>
      </c>
      <c r="C67" s="13"/>
      <c r="D67" s="13"/>
      <c r="E67" s="40"/>
      <c r="F67" s="40"/>
      <c r="G67" s="40"/>
      <c r="H67" s="14"/>
      <c r="J67" s="19"/>
    </row>
    <row r="68" spans="1:10" ht="15">
      <c r="A68" s="46"/>
      <c r="B68" s="8" t="s">
        <v>25</v>
      </c>
      <c r="C68" s="13"/>
      <c r="D68" s="13"/>
      <c r="E68" s="14"/>
      <c r="F68" s="14"/>
      <c r="G68" s="14"/>
      <c r="H68" s="14"/>
      <c r="J68" s="19"/>
    </row>
    <row r="69" spans="1:10" ht="30" customHeight="1">
      <c r="A69" s="46"/>
      <c r="B69" s="8" t="s">
        <v>26</v>
      </c>
      <c r="C69" s="13"/>
      <c r="D69" s="13"/>
      <c r="E69" s="14">
        <f>E65</f>
        <v>3186.4406779661017</v>
      </c>
      <c r="F69" s="14">
        <f>F65</f>
        <v>3186.4406779661017</v>
      </c>
      <c r="G69" s="14">
        <f>F69</f>
        <v>3186.4406779661017</v>
      </c>
      <c r="H69" s="14"/>
      <c r="J69" s="19"/>
    </row>
    <row r="70" spans="1:10" ht="30" customHeight="1">
      <c r="A70" s="46"/>
      <c r="B70" s="8" t="s">
        <v>27</v>
      </c>
      <c r="C70" s="13"/>
      <c r="D70" s="13"/>
      <c r="E70" s="14"/>
      <c r="F70" s="14"/>
      <c r="G70" s="14"/>
      <c r="H70" s="14"/>
      <c r="J70" s="19"/>
    </row>
    <row r="71" spans="1:10" ht="30" customHeight="1">
      <c r="A71" s="47"/>
      <c r="B71" s="8" t="s">
        <v>74</v>
      </c>
      <c r="C71" s="13"/>
      <c r="D71" s="13"/>
      <c r="E71" s="14"/>
      <c r="F71" s="14"/>
      <c r="G71" s="14"/>
      <c r="H71" s="14"/>
      <c r="J71" s="19"/>
    </row>
    <row r="72" spans="1:11" ht="43.5" customHeight="1">
      <c r="A72" s="45">
        <v>10</v>
      </c>
      <c r="B72" s="16" t="s">
        <v>49</v>
      </c>
      <c r="C72" s="13" t="s">
        <v>39</v>
      </c>
      <c r="D72" s="13" t="s">
        <v>39</v>
      </c>
      <c r="E72" s="18">
        <f>11762/1.18</f>
        <v>9967.796610169493</v>
      </c>
      <c r="F72" s="14">
        <f>11762/1.18</f>
        <v>9967.796610169493</v>
      </c>
      <c r="G72" s="14">
        <f>F72</f>
        <v>9967.796610169493</v>
      </c>
      <c r="H72" s="14"/>
      <c r="J72" s="19"/>
      <c r="K72" s="19"/>
    </row>
    <row r="73" spans="1:10" ht="16.5" customHeight="1">
      <c r="A73" s="46"/>
      <c r="B73" s="8" t="s">
        <v>23</v>
      </c>
      <c r="C73" s="13"/>
      <c r="D73" s="13"/>
      <c r="E73" s="14"/>
      <c r="F73" s="14"/>
      <c r="G73" s="14"/>
      <c r="H73" s="14"/>
      <c r="J73" s="19"/>
    </row>
    <row r="74" spans="1:10" ht="18" customHeight="1">
      <c r="A74" s="46"/>
      <c r="B74" s="8" t="s">
        <v>24</v>
      </c>
      <c r="C74" s="13"/>
      <c r="D74" s="13"/>
      <c r="E74" s="40"/>
      <c r="F74" s="40"/>
      <c r="G74" s="40"/>
      <c r="H74" s="14"/>
      <c r="J74" s="19"/>
    </row>
    <row r="75" spans="1:10" ht="15">
      <c r="A75" s="46"/>
      <c r="B75" s="8" t="s">
        <v>25</v>
      </c>
      <c r="C75" s="13"/>
      <c r="D75" s="13"/>
      <c r="E75" s="14"/>
      <c r="F75" s="14"/>
      <c r="G75" s="14"/>
      <c r="H75" s="14"/>
      <c r="J75" s="19"/>
    </row>
    <row r="76" spans="1:10" ht="30" customHeight="1">
      <c r="A76" s="46"/>
      <c r="B76" s="8" t="s">
        <v>26</v>
      </c>
      <c r="C76" s="13"/>
      <c r="D76" s="13"/>
      <c r="E76" s="14">
        <f>E72</f>
        <v>9967.796610169493</v>
      </c>
      <c r="F76" s="14">
        <f>F72</f>
        <v>9967.796610169493</v>
      </c>
      <c r="G76" s="14">
        <f>F76</f>
        <v>9967.796610169493</v>
      </c>
      <c r="H76" s="14"/>
      <c r="J76" s="19"/>
    </row>
    <row r="77" spans="1:10" ht="30" customHeight="1">
      <c r="A77" s="46"/>
      <c r="B77" s="8" t="s">
        <v>27</v>
      </c>
      <c r="C77" s="13"/>
      <c r="D77" s="13"/>
      <c r="E77" s="14"/>
      <c r="F77" s="14"/>
      <c r="G77" s="14"/>
      <c r="H77" s="14"/>
      <c r="J77" s="19"/>
    </row>
    <row r="78" spans="1:10" ht="30" customHeight="1">
      <c r="A78" s="47"/>
      <c r="B78" s="8" t="s">
        <v>74</v>
      </c>
      <c r="C78" s="13"/>
      <c r="D78" s="13"/>
      <c r="E78" s="14"/>
      <c r="F78" s="14"/>
      <c r="G78" s="14"/>
      <c r="H78" s="14"/>
      <c r="J78" s="19"/>
    </row>
    <row r="79" spans="1:11" ht="30" customHeight="1">
      <c r="A79" s="45">
        <v>11</v>
      </c>
      <c r="B79" s="5" t="s">
        <v>28</v>
      </c>
      <c r="C79" s="13" t="s">
        <v>39</v>
      </c>
      <c r="D79" s="13" t="s">
        <v>39</v>
      </c>
      <c r="E79" s="14">
        <f>30000/1.18</f>
        <v>25423.728813559323</v>
      </c>
      <c r="F79" s="14">
        <f>30000/1.18</f>
        <v>25423.728813559323</v>
      </c>
      <c r="G79" s="14">
        <f>F79</f>
        <v>25423.728813559323</v>
      </c>
      <c r="H79" s="14"/>
      <c r="J79" s="19"/>
      <c r="K79" s="19"/>
    </row>
    <row r="80" spans="1:10" ht="17.25" customHeight="1">
      <c r="A80" s="46"/>
      <c r="B80" s="8" t="s">
        <v>23</v>
      </c>
      <c r="C80" s="13"/>
      <c r="D80" s="13"/>
      <c r="E80" s="14"/>
      <c r="F80" s="14"/>
      <c r="G80" s="14"/>
      <c r="H80" s="14"/>
      <c r="J80" s="19"/>
    </row>
    <row r="81" spans="1:10" ht="18" customHeight="1">
      <c r="A81" s="46"/>
      <c r="B81" s="17" t="s">
        <v>24</v>
      </c>
      <c r="C81" s="31"/>
      <c r="D81" s="31"/>
      <c r="E81" s="18"/>
      <c r="F81" s="18"/>
      <c r="G81" s="18"/>
      <c r="H81" s="18"/>
      <c r="J81" s="19"/>
    </row>
    <row r="82" spans="1:10" ht="15">
      <c r="A82" s="46"/>
      <c r="B82" s="17" t="s">
        <v>25</v>
      </c>
      <c r="C82" s="31"/>
      <c r="D82" s="31"/>
      <c r="E82" s="18"/>
      <c r="F82" s="18"/>
      <c r="G82" s="18"/>
      <c r="H82" s="18"/>
      <c r="J82" s="19"/>
    </row>
    <row r="83" spans="1:10" ht="30" customHeight="1">
      <c r="A83" s="46"/>
      <c r="B83" s="8" t="s">
        <v>26</v>
      </c>
      <c r="C83" s="13"/>
      <c r="D83" s="13"/>
      <c r="E83" s="14">
        <f>E79</f>
        <v>25423.728813559323</v>
      </c>
      <c r="F83" s="14">
        <f>F79</f>
        <v>25423.728813559323</v>
      </c>
      <c r="G83" s="14">
        <f>F83</f>
        <v>25423.728813559323</v>
      </c>
      <c r="H83" s="14"/>
      <c r="J83" s="19"/>
    </row>
    <row r="84" spans="1:10" ht="30" customHeight="1">
      <c r="A84" s="46"/>
      <c r="B84" s="8" t="s">
        <v>27</v>
      </c>
      <c r="C84" s="13"/>
      <c r="D84" s="13"/>
      <c r="E84" s="14"/>
      <c r="F84" s="14"/>
      <c r="G84" s="14"/>
      <c r="H84" s="14"/>
      <c r="J84" s="19"/>
    </row>
    <row r="85" spans="1:10" ht="30" customHeight="1">
      <c r="A85" s="47"/>
      <c r="B85" s="8" t="s">
        <v>74</v>
      </c>
      <c r="C85" s="13"/>
      <c r="D85" s="13"/>
      <c r="E85" s="14"/>
      <c r="F85" s="14"/>
      <c r="G85" s="14"/>
      <c r="H85" s="14"/>
      <c r="J85" s="19"/>
    </row>
    <row r="86" spans="1:11" ht="58.5" customHeight="1">
      <c r="A86" s="45">
        <v>12</v>
      </c>
      <c r="B86" s="16" t="s">
        <v>52</v>
      </c>
      <c r="C86" s="13" t="s">
        <v>58</v>
      </c>
      <c r="D86" s="13" t="s">
        <v>59</v>
      </c>
      <c r="E86" s="14">
        <f>370922/1.18</f>
        <v>314340.67796610174</v>
      </c>
      <c r="F86" s="14">
        <f>122766/1.18</f>
        <v>104038.98305084747</v>
      </c>
      <c r="G86" s="14">
        <f>F86</f>
        <v>104038.98305084747</v>
      </c>
      <c r="H86" s="14"/>
      <c r="J86" s="19"/>
      <c r="K86" s="19"/>
    </row>
    <row r="87" spans="1:10" ht="17.25" customHeight="1">
      <c r="A87" s="46"/>
      <c r="B87" s="8" t="s">
        <v>23</v>
      </c>
      <c r="C87" s="13"/>
      <c r="D87" s="13"/>
      <c r="E87" s="14"/>
      <c r="F87" s="14"/>
      <c r="G87" s="14"/>
      <c r="H87" s="14"/>
      <c r="J87" s="19"/>
    </row>
    <row r="88" spans="1:10" ht="19.5" customHeight="1">
      <c r="A88" s="46"/>
      <c r="B88" s="8" t="s">
        <v>24</v>
      </c>
      <c r="C88" s="13"/>
      <c r="D88" s="13"/>
      <c r="E88" s="14">
        <f>(30920*2+26822*2)/1.18</f>
        <v>97867.79661016949</v>
      </c>
      <c r="F88" s="14">
        <f>(21644+13411*2)/1.18</f>
        <v>41072.88135593221</v>
      </c>
      <c r="G88" s="14">
        <f>F88</f>
        <v>41072.88135593221</v>
      </c>
      <c r="H88" s="14"/>
      <c r="J88" s="19"/>
    </row>
    <row r="89" spans="1:10" ht="15">
      <c r="A89" s="46"/>
      <c r="B89" s="8" t="s">
        <v>25</v>
      </c>
      <c r="C89" s="13"/>
      <c r="D89" s="13"/>
      <c r="E89" s="14">
        <f>3500*2/1.18</f>
        <v>5932.203389830509</v>
      </c>
      <c r="F89" s="14">
        <f>3500/1.18</f>
        <v>2966.1016949152545</v>
      </c>
      <c r="G89" s="14">
        <f>F89</f>
        <v>2966.1016949152545</v>
      </c>
      <c r="H89" s="14"/>
      <c r="J89" s="19"/>
    </row>
    <row r="90" spans="1:10" ht="30" customHeight="1">
      <c r="A90" s="46"/>
      <c r="B90" s="8" t="s">
        <v>26</v>
      </c>
      <c r="C90" s="13"/>
      <c r="D90" s="13"/>
      <c r="E90" s="14">
        <f>(E86-E88-E89)</f>
        <v>210540.67796610174</v>
      </c>
      <c r="F90" s="14">
        <f>(F86-F88-F89)</f>
        <v>60000.00000000001</v>
      </c>
      <c r="G90" s="14">
        <f>F90</f>
        <v>60000.00000000001</v>
      </c>
      <c r="H90" s="14"/>
      <c r="J90" s="19"/>
    </row>
    <row r="91" spans="1:10" ht="30" customHeight="1">
      <c r="A91" s="46"/>
      <c r="B91" s="8" t="s">
        <v>27</v>
      </c>
      <c r="C91" s="13"/>
      <c r="D91" s="13"/>
      <c r="E91" s="14"/>
      <c r="F91" s="14"/>
      <c r="G91" s="14"/>
      <c r="H91" s="14"/>
      <c r="J91" s="19"/>
    </row>
    <row r="92" spans="1:10" ht="30" customHeight="1">
      <c r="A92" s="47"/>
      <c r="B92" s="8" t="s">
        <v>74</v>
      </c>
      <c r="C92" s="13"/>
      <c r="D92" s="13"/>
      <c r="E92" s="14"/>
      <c r="F92" s="14"/>
      <c r="G92" s="14"/>
      <c r="H92" s="14"/>
      <c r="J92" s="19"/>
    </row>
    <row r="93" spans="1:11" ht="57" customHeight="1">
      <c r="A93" s="45">
        <v>13</v>
      </c>
      <c r="B93" s="16" t="s">
        <v>50</v>
      </c>
      <c r="C93" s="13" t="s">
        <v>39</v>
      </c>
      <c r="D93" s="13" t="s">
        <v>59</v>
      </c>
      <c r="E93" s="14">
        <f>17922/1.18+314/1.18</f>
        <v>15454.237288135595</v>
      </c>
      <c r="F93" s="14">
        <f>7188/1.18+314/1.18</f>
        <v>6357.627118644068</v>
      </c>
      <c r="G93" s="14">
        <f>F93</f>
        <v>6357.627118644068</v>
      </c>
      <c r="H93" s="14"/>
      <c r="J93" s="19"/>
      <c r="K93" s="19"/>
    </row>
    <row r="94" spans="1:10" ht="18" customHeight="1">
      <c r="A94" s="46"/>
      <c r="B94" s="8" t="s">
        <v>23</v>
      </c>
      <c r="C94" s="13"/>
      <c r="D94" s="13"/>
      <c r="E94" s="14"/>
      <c r="F94" s="14"/>
      <c r="G94" s="14"/>
      <c r="H94" s="14"/>
      <c r="J94" s="19"/>
    </row>
    <row r="95" spans="1:10" ht="18.75" customHeight="1">
      <c r="A95" s="46"/>
      <c r="B95" s="8" t="s">
        <v>24</v>
      </c>
      <c r="C95" s="13"/>
      <c r="D95" s="13"/>
      <c r="E95" s="14"/>
      <c r="F95" s="14"/>
      <c r="G95" s="14"/>
      <c r="H95" s="14"/>
      <c r="J95" s="19"/>
    </row>
    <row r="96" spans="1:10" ht="15">
      <c r="A96" s="46"/>
      <c r="B96" s="8" t="s">
        <v>25</v>
      </c>
      <c r="C96" s="13"/>
      <c r="D96" s="13"/>
      <c r="E96" s="14"/>
      <c r="F96" s="14"/>
      <c r="G96" s="14"/>
      <c r="H96" s="14"/>
      <c r="J96" s="19"/>
    </row>
    <row r="97" spans="1:10" ht="30" customHeight="1">
      <c r="A97" s="46"/>
      <c r="B97" s="8" t="s">
        <v>26</v>
      </c>
      <c r="C97" s="13"/>
      <c r="D97" s="13"/>
      <c r="E97" s="14">
        <f>E93</f>
        <v>15454.237288135595</v>
      </c>
      <c r="F97" s="14">
        <f>F93</f>
        <v>6357.627118644068</v>
      </c>
      <c r="G97" s="14">
        <f>F97</f>
        <v>6357.627118644068</v>
      </c>
      <c r="H97" s="14"/>
      <c r="J97" s="19"/>
    </row>
    <row r="98" spans="1:10" ht="30" customHeight="1">
      <c r="A98" s="46"/>
      <c r="B98" s="8" t="s">
        <v>27</v>
      </c>
      <c r="C98" s="13"/>
      <c r="D98" s="13"/>
      <c r="E98" s="14"/>
      <c r="F98" s="14"/>
      <c r="G98" s="14"/>
      <c r="H98" s="14"/>
      <c r="J98" s="19"/>
    </row>
    <row r="99" spans="1:10" ht="30" customHeight="1">
      <c r="A99" s="47"/>
      <c r="B99" s="8" t="s">
        <v>74</v>
      </c>
      <c r="C99" s="13"/>
      <c r="D99" s="13"/>
      <c r="E99" s="14"/>
      <c r="F99" s="14"/>
      <c r="G99" s="14"/>
      <c r="H99" s="14"/>
      <c r="J99" s="19"/>
    </row>
    <row r="100" spans="1:11" ht="43.5" customHeight="1">
      <c r="A100" s="45">
        <v>14</v>
      </c>
      <c r="B100" s="5" t="s">
        <v>51</v>
      </c>
      <c r="C100" s="13" t="s">
        <v>39</v>
      </c>
      <c r="D100" s="13" t="s">
        <v>59</v>
      </c>
      <c r="E100" s="14">
        <f>15850/1.18</f>
        <v>13432.203389830509</v>
      </c>
      <c r="F100" s="14">
        <f>7925/1.18</f>
        <v>6716.1016949152545</v>
      </c>
      <c r="G100" s="14">
        <f>F100</f>
        <v>6716.1016949152545</v>
      </c>
      <c r="H100" s="14"/>
      <c r="J100" s="19"/>
      <c r="K100" s="19"/>
    </row>
    <row r="101" spans="1:10" ht="17.25" customHeight="1">
      <c r="A101" s="46"/>
      <c r="B101" s="8" t="s">
        <v>23</v>
      </c>
      <c r="C101" s="13"/>
      <c r="D101" s="13"/>
      <c r="E101" s="14"/>
      <c r="F101" s="14"/>
      <c r="G101" s="14"/>
      <c r="H101" s="14"/>
      <c r="J101" s="19"/>
    </row>
    <row r="102" spans="1:10" ht="16.5" customHeight="1">
      <c r="A102" s="46"/>
      <c r="B102" s="8" t="s">
        <v>24</v>
      </c>
      <c r="C102" s="13"/>
      <c r="D102" s="13"/>
      <c r="E102" s="14"/>
      <c r="F102" s="14"/>
      <c r="G102" s="14"/>
      <c r="H102" s="14"/>
      <c r="J102" s="19"/>
    </row>
    <row r="103" spans="1:10" ht="14.25" customHeight="1">
      <c r="A103" s="46"/>
      <c r="B103" s="8" t="s">
        <v>25</v>
      </c>
      <c r="C103" s="13"/>
      <c r="D103" s="13"/>
      <c r="E103" s="14"/>
      <c r="F103" s="14"/>
      <c r="G103" s="14"/>
      <c r="H103" s="14"/>
      <c r="J103" s="19"/>
    </row>
    <row r="104" spans="1:10" ht="30" customHeight="1">
      <c r="A104" s="46"/>
      <c r="B104" s="8" t="s">
        <v>26</v>
      </c>
      <c r="C104" s="13"/>
      <c r="D104" s="13"/>
      <c r="E104" s="14">
        <f>E100</f>
        <v>13432.203389830509</v>
      </c>
      <c r="F104" s="14">
        <f>F100</f>
        <v>6716.1016949152545</v>
      </c>
      <c r="G104" s="14">
        <f>F104</f>
        <v>6716.1016949152545</v>
      </c>
      <c r="H104" s="14"/>
      <c r="J104" s="19"/>
    </row>
    <row r="105" spans="1:10" ht="30" customHeight="1">
      <c r="A105" s="46"/>
      <c r="B105" s="8" t="s">
        <v>27</v>
      </c>
      <c r="C105" s="13"/>
      <c r="D105" s="13"/>
      <c r="E105" s="14"/>
      <c r="F105" s="14"/>
      <c r="G105" s="14"/>
      <c r="H105" s="14"/>
      <c r="J105" s="19"/>
    </row>
    <row r="106" spans="1:10" ht="30" customHeight="1">
      <c r="A106" s="47"/>
      <c r="B106" s="8" t="s">
        <v>74</v>
      </c>
      <c r="C106" s="13"/>
      <c r="D106" s="13"/>
      <c r="E106" s="14"/>
      <c r="F106" s="14"/>
      <c r="G106" s="14"/>
      <c r="H106" s="14"/>
      <c r="J106" s="19"/>
    </row>
    <row r="107" spans="1:11" ht="29.25">
      <c r="A107" s="48"/>
      <c r="B107" s="21" t="s">
        <v>73</v>
      </c>
      <c r="C107" s="40"/>
      <c r="D107" s="40"/>
      <c r="E107" s="42">
        <f>E9+E16+E23+E30+E37+E44+E51+E58+E65+E72+E79+E86+E93+E100</f>
        <v>2118143.220338983</v>
      </c>
      <c r="F107" s="42">
        <f>F9+F16+F23+F30+F37+F44+F51+F58+F65+F72+F79+F86+F93+F100</f>
        <v>999901.6949152541</v>
      </c>
      <c r="G107" s="42">
        <f>G9+G16+G23+G30+G37+G44+G51+G58+G65+G72+G79+G86+G93+G100</f>
        <v>999901.6949152541</v>
      </c>
      <c r="H107" s="40"/>
      <c r="I107" s="19"/>
      <c r="J107" s="19"/>
      <c r="K107" s="19"/>
    </row>
    <row r="108" spans="1:8" ht="15">
      <c r="A108" s="49"/>
      <c r="B108" s="8" t="s">
        <v>23</v>
      </c>
      <c r="C108" s="40"/>
      <c r="D108" s="40"/>
      <c r="E108" s="42"/>
      <c r="F108" s="42"/>
      <c r="G108" s="42"/>
      <c r="H108" s="40"/>
    </row>
    <row r="109" spans="1:9" ht="15">
      <c r="A109" s="49"/>
      <c r="B109" s="8" t="s">
        <v>24</v>
      </c>
      <c r="C109" s="40"/>
      <c r="D109" s="40"/>
      <c r="E109" s="42">
        <f>E11+E18+E25+E32+E39+E46+E53+E60+E67+E74+E81+E88+E95+E102</f>
        <v>945844.9152542375</v>
      </c>
      <c r="F109" s="42">
        <f>F11+F18+F25+F32+F39+F46+F53+F60+F67+F74+F81+F88+F95+F102</f>
        <v>229182.20338983054</v>
      </c>
      <c r="G109" s="42">
        <f aca="true" t="shared" si="0" ref="E109:G113">G11+G18+G25+G32+G39+G46+G53+G60+G67+G74+G81+G88+G95+G102</f>
        <v>229182.20338983054</v>
      </c>
      <c r="H109" s="40"/>
      <c r="I109" s="19"/>
    </row>
    <row r="110" spans="1:10" ht="15">
      <c r="A110" s="49"/>
      <c r="B110" s="8" t="s">
        <v>25</v>
      </c>
      <c r="C110" s="40"/>
      <c r="D110" s="40"/>
      <c r="E110" s="42">
        <f t="shared" si="0"/>
        <v>5932.203389830509</v>
      </c>
      <c r="F110" s="42">
        <f>F12+F19+F26+F33+F40+F47+F54+F61+F68+F75+F82+F89+F96+F103</f>
        <v>2966.1016949152545</v>
      </c>
      <c r="G110" s="42">
        <f t="shared" si="0"/>
        <v>2966.1016949152545</v>
      </c>
      <c r="H110" s="41"/>
      <c r="I110" s="19"/>
      <c r="J110" s="19"/>
    </row>
    <row r="111" spans="1:10" ht="30" customHeight="1">
      <c r="A111" s="49"/>
      <c r="B111" s="8" t="s">
        <v>26</v>
      </c>
      <c r="C111" s="40"/>
      <c r="D111" s="40"/>
      <c r="E111" s="42">
        <f>E13+E20+E27+E34+E41+E48+E55+E62+E69+E76+E83+E90+E97+E104</f>
        <v>1161027.1186440678</v>
      </c>
      <c r="F111" s="42">
        <f>F13+F20+F27+F34+F41+F48+F55+F62+F69+F76+F83+F90+F97+F104</f>
        <v>762414.406779661</v>
      </c>
      <c r="G111" s="42">
        <f t="shared" si="0"/>
        <v>762414.406779661</v>
      </c>
      <c r="H111" s="41"/>
      <c r="I111" s="19"/>
      <c r="J111" s="19"/>
    </row>
    <row r="112" spans="1:8" ht="30" customHeight="1">
      <c r="A112" s="49"/>
      <c r="B112" s="8" t="s">
        <v>27</v>
      </c>
      <c r="C112" s="40"/>
      <c r="D112" s="40"/>
      <c r="E112" s="42">
        <f t="shared" si="0"/>
        <v>0</v>
      </c>
      <c r="F112" s="42">
        <f>F14+F21+F28+F35+F42+F49+F56+F63+F70+F77+F84+F91+F98+F105</f>
        <v>0</v>
      </c>
      <c r="G112" s="42">
        <f t="shared" si="0"/>
        <v>0</v>
      </c>
      <c r="H112" s="40"/>
    </row>
    <row r="113" spans="1:8" ht="15">
      <c r="A113" s="50"/>
      <c r="B113" s="8" t="s">
        <v>74</v>
      </c>
      <c r="C113" s="40"/>
      <c r="D113" s="40"/>
      <c r="E113" s="42">
        <f>E15+E22+E29+E36+E43+E50+E57+E64+E71+E78+E85+E92+E99+E106</f>
        <v>5338.983050847459</v>
      </c>
      <c r="F113" s="42">
        <f>F15+F22+F29+F36+F43+F50+F57+F64+F71+F78+F85+F92+F99+F106</f>
        <v>5338.983050847459</v>
      </c>
      <c r="G113" s="42">
        <f t="shared" si="0"/>
        <v>5338.983050847459</v>
      </c>
      <c r="H113" s="40"/>
    </row>
    <row r="114" ht="15">
      <c r="E114" s="19"/>
    </row>
    <row r="115" spans="5:6" ht="15">
      <c r="E115" s="19"/>
      <c r="F115" s="19"/>
    </row>
    <row r="116" spans="5:6" ht="15">
      <c r="E116" s="19"/>
      <c r="F116" s="19"/>
    </row>
    <row r="118" spans="5:6" ht="15">
      <c r="E118" s="19"/>
      <c r="F118" s="19"/>
    </row>
    <row r="120" ht="15">
      <c r="F120" s="19"/>
    </row>
  </sheetData>
  <sheetProtection/>
  <mergeCells count="25">
    <mergeCell ref="G6:H6"/>
    <mergeCell ref="A51:A57"/>
    <mergeCell ref="A44:A50"/>
    <mergeCell ref="A37:A43"/>
    <mergeCell ref="A30:A36"/>
    <mergeCell ref="A23:A29"/>
    <mergeCell ref="A16:A22"/>
    <mergeCell ref="A3:H3"/>
    <mergeCell ref="A5:A7"/>
    <mergeCell ref="B5:B7"/>
    <mergeCell ref="C5:D5"/>
    <mergeCell ref="E5:E7"/>
    <mergeCell ref="A9:A15"/>
    <mergeCell ref="F5:H5"/>
    <mergeCell ref="C6:C7"/>
    <mergeCell ref="D6:D7"/>
    <mergeCell ref="F6:F7"/>
    <mergeCell ref="A65:A71"/>
    <mergeCell ref="A58:A64"/>
    <mergeCell ref="A107:A113"/>
    <mergeCell ref="A100:A106"/>
    <mergeCell ref="A93:A99"/>
    <mergeCell ref="A86:A92"/>
    <mergeCell ref="A79:A85"/>
    <mergeCell ref="A72:A78"/>
  </mergeCells>
  <printOptions/>
  <pageMargins left="0.7086614173228347" right="0.7086614173228347" top="0.4" bottom="0.41" header="0.31496062992125984" footer="0.31496062992125984"/>
  <pageSetup fitToHeight="4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90" zoomScaleNormal="90" zoomScalePageLayoutView="0" workbookViewId="0" topLeftCell="A1">
      <pane ySplit="7" topLeftCell="A58" activePane="bottomLeft" state="frozen"/>
      <selection pane="topLeft" activeCell="B19" sqref="B19"/>
      <selection pane="bottomLeft" activeCell="H65" sqref="H65:I65"/>
    </sheetView>
  </sheetViews>
  <sheetFormatPr defaultColWidth="9.140625" defaultRowHeight="15"/>
  <cols>
    <col min="1" max="1" width="5.140625" style="1" customWidth="1"/>
    <col min="2" max="2" width="43.00390625" style="1" customWidth="1"/>
    <col min="3" max="3" width="11.57421875" style="1" customWidth="1"/>
    <col min="4" max="4" width="11.7109375" style="1" customWidth="1"/>
    <col min="5" max="5" width="13.00390625" style="1" customWidth="1"/>
    <col min="6" max="6" width="15.8515625" style="1" customWidth="1"/>
    <col min="7" max="7" width="17.57421875" style="1" customWidth="1"/>
    <col min="8" max="8" width="11.7109375" style="1" customWidth="1"/>
    <col min="9" max="9" width="12.57421875" style="1" customWidth="1"/>
    <col min="10" max="10" width="10.7109375" style="1" customWidth="1"/>
    <col min="11" max="11" width="11.140625" style="1" customWidth="1"/>
    <col min="12" max="16384" width="9.140625" style="1" customWidth="1"/>
  </cols>
  <sheetData>
    <row r="1" ht="15">
      <c r="K1" s="2" t="s">
        <v>29</v>
      </c>
    </row>
    <row r="3" spans="1:11" ht="15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15">
      <c r="A4" s="4"/>
    </row>
    <row r="5" spans="1:11" ht="15.75">
      <c r="A5" s="20"/>
      <c r="K5" s="10" t="s">
        <v>12</v>
      </c>
    </row>
    <row r="6" spans="1:11" ht="15">
      <c r="A6" s="51" t="s">
        <v>13</v>
      </c>
      <c r="B6" s="51" t="s">
        <v>14</v>
      </c>
      <c r="C6" s="51" t="s">
        <v>15</v>
      </c>
      <c r="D6" s="51"/>
      <c r="E6" s="51" t="s">
        <v>30</v>
      </c>
      <c r="F6" s="51" t="s">
        <v>31</v>
      </c>
      <c r="G6" s="51" t="s">
        <v>32</v>
      </c>
      <c r="H6" s="51" t="s">
        <v>33</v>
      </c>
      <c r="I6" s="51"/>
      <c r="J6" s="51"/>
      <c r="K6" s="51"/>
    </row>
    <row r="7" spans="1:11" ht="57" customHeight="1">
      <c r="A7" s="51"/>
      <c r="B7" s="51"/>
      <c r="C7" s="11" t="s">
        <v>17</v>
      </c>
      <c r="D7" s="11" t="s">
        <v>18</v>
      </c>
      <c r="E7" s="51"/>
      <c r="F7" s="51"/>
      <c r="G7" s="51"/>
      <c r="H7" s="30" t="s">
        <v>34</v>
      </c>
      <c r="I7" s="30" t="s">
        <v>35</v>
      </c>
      <c r="J7" s="30" t="s">
        <v>53</v>
      </c>
      <c r="K7" s="30" t="s">
        <v>54</v>
      </c>
    </row>
    <row r="8" spans="1:11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</row>
    <row r="9" spans="1:13" ht="43.5" customHeight="1">
      <c r="A9" s="45">
        <v>1</v>
      </c>
      <c r="B9" s="21" t="str">
        <f>'Форма № 3-б'!B9</f>
        <v>Генеральный план развития порта (1 и 2 районы),
в том числе:</v>
      </c>
      <c r="C9" s="22" t="str">
        <f>'Форма № 3-б'!C9</f>
        <v>2013г.</v>
      </c>
      <c r="D9" s="23" t="str">
        <f>'Форма № 3-б'!D9</f>
        <v>2013г.</v>
      </c>
      <c r="E9" s="23"/>
      <c r="F9" s="23"/>
      <c r="G9" s="14">
        <f>'Форма № 3-б'!E9</f>
        <v>4661.016949152543</v>
      </c>
      <c r="H9" s="14">
        <f>'Форма № 3-б'!F9</f>
        <v>4661.016949152543</v>
      </c>
      <c r="I9" s="14"/>
      <c r="J9" s="14"/>
      <c r="K9" s="14"/>
      <c r="L9" s="19"/>
      <c r="M9" s="19"/>
    </row>
    <row r="10" spans="1:13" ht="18.75" customHeight="1">
      <c r="A10" s="46"/>
      <c r="B10" s="24" t="s">
        <v>36</v>
      </c>
      <c r="C10" s="23"/>
      <c r="D10" s="23"/>
      <c r="E10" s="23"/>
      <c r="F10" s="23"/>
      <c r="G10" s="14">
        <f>G9</f>
        <v>4661.016949152543</v>
      </c>
      <c r="H10" s="14">
        <f>H9</f>
        <v>4661.016949152543</v>
      </c>
      <c r="I10" s="23"/>
      <c r="J10" s="23"/>
      <c r="K10" s="23"/>
      <c r="L10" s="19"/>
      <c r="M10" s="19"/>
    </row>
    <row r="11" spans="1:13" ht="15">
      <c r="A11" s="46"/>
      <c r="B11" s="23" t="s">
        <v>37</v>
      </c>
      <c r="C11" s="23"/>
      <c r="D11" s="23"/>
      <c r="E11" s="23"/>
      <c r="F11" s="23"/>
      <c r="G11" s="14"/>
      <c r="H11" s="14"/>
      <c r="I11" s="23"/>
      <c r="J11" s="23"/>
      <c r="K11" s="23"/>
      <c r="L11" s="19"/>
      <c r="M11" s="19"/>
    </row>
    <row r="12" spans="1:13" ht="30.75" customHeight="1">
      <c r="A12" s="47"/>
      <c r="B12" s="25" t="s">
        <v>38</v>
      </c>
      <c r="C12" s="23"/>
      <c r="D12" s="23"/>
      <c r="E12" s="23"/>
      <c r="F12" s="23"/>
      <c r="G12" s="14"/>
      <c r="H12" s="14"/>
      <c r="I12" s="23"/>
      <c r="J12" s="23"/>
      <c r="K12" s="23"/>
      <c r="L12" s="19"/>
      <c r="M12" s="19"/>
    </row>
    <row r="13" spans="1:13" ht="28.5" customHeight="1">
      <c r="A13" s="45">
        <v>2</v>
      </c>
      <c r="B13" s="21" t="str">
        <f>'Форма № 3-б'!B16</f>
        <v>Реконструкция причала №4,
в том числе:</v>
      </c>
      <c r="C13" s="22" t="str">
        <f>'Форма № 3-б'!C16</f>
        <v>2013г.</v>
      </c>
      <c r="D13" s="23" t="str">
        <f>'Форма № 3-б'!D16</f>
        <v>2014г.</v>
      </c>
      <c r="E13" s="12">
        <v>4</v>
      </c>
      <c r="F13" s="15">
        <v>69680</v>
      </c>
      <c r="G13" s="14">
        <f>'Форма № 3-б'!E16</f>
        <v>592598.3050847457</v>
      </c>
      <c r="H13" s="14">
        <f>'Форма № 3-б'!F16</f>
        <v>16949.15254237288</v>
      </c>
      <c r="I13" s="14">
        <f>679266/1.18</f>
        <v>575649.1525423729</v>
      </c>
      <c r="J13" s="14"/>
      <c r="K13" s="14"/>
      <c r="L13" s="19"/>
      <c r="M13" s="19"/>
    </row>
    <row r="14" spans="1:13" ht="14.25" customHeight="1">
      <c r="A14" s="46"/>
      <c r="B14" s="24" t="s">
        <v>36</v>
      </c>
      <c r="C14" s="23"/>
      <c r="D14" s="23"/>
      <c r="E14" s="23"/>
      <c r="F14" s="35"/>
      <c r="G14" s="14">
        <f>G13</f>
        <v>592598.3050847457</v>
      </c>
      <c r="H14" s="14">
        <f>H13</f>
        <v>16949.15254237288</v>
      </c>
      <c r="I14" s="32">
        <f>I13</f>
        <v>575649.1525423729</v>
      </c>
      <c r="J14" s="23"/>
      <c r="K14" s="23"/>
      <c r="L14" s="19"/>
      <c r="M14" s="19"/>
    </row>
    <row r="15" spans="1:13" ht="15">
      <c r="A15" s="46"/>
      <c r="B15" s="23" t="s">
        <v>37</v>
      </c>
      <c r="C15" s="23"/>
      <c r="D15" s="23"/>
      <c r="E15" s="23"/>
      <c r="F15" s="35"/>
      <c r="G15" s="14"/>
      <c r="H15" s="14"/>
      <c r="I15" s="23"/>
      <c r="J15" s="23"/>
      <c r="K15" s="23"/>
      <c r="L15" s="19"/>
      <c r="M15" s="19"/>
    </row>
    <row r="16" spans="1:13" ht="30.75" customHeight="1">
      <c r="A16" s="47"/>
      <c r="B16" s="25" t="s">
        <v>38</v>
      </c>
      <c r="C16" s="23"/>
      <c r="D16" s="23"/>
      <c r="E16" s="23"/>
      <c r="F16" s="35"/>
      <c r="G16" s="14"/>
      <c r="H16" s="14"/>
      <c r="I16" s="23"/>
      <c r="J16" s="23"/>
      <c r="K16" s="23"/>
      <c r="L16" s="19"/>
      <c r="M16" s="19"/>
    </row>
    <row r="17" spans="1:13" ht="59.25" customHeight="1">
      <c r="A17" s="45">
        <v>3</v>
      </c>
      <c r="B17" s="16" t="str">
        <f>'Форма № 3-б'!B23</f>
        <v>Мероприятия для обеспечения одновременной постановки к причалам №9, 10 двух судов типа "Панамакс",
в том числе:</v>
      </c>
      <c r="C17" s="22" t="str">
        <f>'Форма № 3-б'!C23</f>
        <v>2013г.</v>
      </c>
      <c r="D17" s="23" t="str">
        <f>'Форма № 3-б'!D23</f>
        <v>2014г.</v>
      </c>
      <c r="E17" s="12">
        <v>1</v>
      </c>
      <c r="F17" s="15">
        <v>68240</v>
      </c>
      <c r="G17" s="14">
        <f>'Форма № 3-б'!E23</f>
        <v>37288.135593220344</v>
      </c>
      <c r="H17" s="14">
        <f>'Форма № 3-б'!F23</f>
        <v>7627.118644067797</v>
      </c>
      <c r="I17" s="14">
        <f>35000/1.18</f>
        <v>29661.016949152545</v>
      </c>
      <c r="J17" s="14"/>
      <c r="K17" s="14"/>
      <c r="L17" s="19"/>
      <c r="M17" s="19"/>
    </row>
    <row r="18" spans="1:13" ht="17.25" customHeight="1">
      <c r="A18" s="46"/>
      <c r="B18" s="26" t="s">
        <v>36</v>
      </c>
      <c r="C18" s="23"/>
      <c r="D18" s="23"/>
      <c r="E18" s="23"/>
      <c r="F18" s="35"/>
      <c r="G18" s="14">
        <f>G17</f>
        <v>37288.135593220344</v>
      </c>
      <c r="H18" s="14">
        <f>H17</f>
        <v>7627.118644067797</v>
      </c>
      <c r="I18" s="32">
        <f>I17</f>
        <v>29661.016949152545</v>
      </c>
      <c r="J18" s="23"/>
      <c r="K18" s="23"/>
      <c r="L18" s="19"/>
      <c r="M18" s="19"/>
    </row>
    <row r="19" spans="1:13" ht="15">
      <c r="A19" s="46"/>
      <c r="B19" s="27" t="s">
        <v>37</v>
      </c>
      <c r="C19" s="23"/>
      <c r="D19" s="23"/>
      <c r="E19" s="23"/>
      <c r="F19" s="35"/>
      <c r="G19" s="14"/>
      <c r="H19" s="14"/>
      <c r="I19" s="23"/>
      <c r="J19" s="23"/>
      <c r="K19" s="23"/>
      <c r="L19" s="19"/>
      <c r="M19" s="19"/>
    </row>
    <row r="20" spans="1:13" ht="30.75" customHeight="1">
      <c r="A20" s="47"/>
      <c r="B20" s="28" t="s">
        <v>38</v>
      </c>
      <c r="C20" s="23"/>
      <c r="D20" s="23"/>
      <c r="E20" s="23"/>
      <c r="F20" s="35"/>
      <c r="G20" s="14"/>
      <c r="H20" s="14"/>
      <c r="I20" s="23"/>
      <c r="J20" s="23"/>
      <c r="K20" s="23"/>
      <c r="L20" s="19"/>
      <c r="M20" s="19"/>
    </row>
    <row r="21" spans="1:13" ht="29.25" customHeight="1">
      <c r="A21" s="45">
        <v>4</v>
      </c>
      <c r="B21" s="29" t="str">
        <f>'Форма № 3-б'!B30</f>
        <v>Изменение технологии 2гр. района
в том числе:</v>
      </c>
      <c r="C21" s="22" t="str">
        <f>'Форма № 3-б'!C30</f>
        <v>2013г.</v>
      </c>
      <c r="D21" s="35" t="str">
        <f>'Форма № 3-б'!D30</f>
        <v>2014г.</v>
      </c>
      <c r="E21" s="12">
        <v>2</v>
      </c>
      <c r="F21" s="15">
        <v>304358</v>
      </c>
      <c r="G21" s="14">
        <f>'Форма № 3-б'!E30</f>
        <v>1000507.6271186441</v>
      </c>
      <c r="H21" s="14">
        <f>'Форма № 3-б'!F30</f>
        <v>784405.9322033898</v>
      </c>
      <c r="I21" s="14">
        <f>255000/1.18</f>
        <v>216101.69491525425</v>
      </c>
      <c r="J21" s="14"/>
      <c r="K21" s="14"/>
      <c r="L21" s="19"/>
      <c r="M21" s="19"/>
    </row>
    <row r="22" spans="1:13" ht="14.25" customHeight="1">
      <c r="A22" s="46"/>
      <c r="B22" s="24" t="s">
        <v>36</v>
      </c>
      <c r="C22" s="23"/>
      <c r="D22" s="23"/>
      <c r="E22" s="23"/>
      <c r="F22" s="23"/>
      <c r="G22" s="14">
        <f>G21</f>
        <v>1000507.6271186441</v>
      </c>
      <c r="H22" s="14">
        <f>H21</f>
        <v>784405.9322033898</v>
      </c>
      <c r="I22" s="32">
        <f>I21</f>
        <v>216101.69491525425</v>
      </c>
      <c r="J22" s="23"/>
      <c r="K22" s="23"/>
      <c r="L22" s="19"/>
      <c r="M22" s="19"/>
    </row>
    <row r="23" spans="1:13" ht="15">
      <c r="A23" s="46"/>
      <c r="B23" s="23" t="s">
        <v>37</v>
      </c>
      <c r="C23" s="23"/>
      <c r="D23" s="23"/>
      <c r="E23" s="23"/>
      <c r="F23" s="23"/>
      <c r="G23" s="14"/>
      <c r="H23" s="14"/>
      <c r="I23" s="23"/>
      <c r="J23" s="23"/>
      <c r="K23" s="23"/>
      <c r="L23" s="19"/>
      <c r="M23" s="19"/>
    </row>
    <row r="24" spans="1:13" ht="30">
      <c r="A24" s="47"/>
      <c r="B24" s="25" t="s">
        <v>38</v>
      </c>
      <c r="C24" s="23"/>
      <c r="D24" s="23"/>
      <c r="E24" s="23"/>
      <c r="F24" s="23"/>
      <c r="G24" s="14"/>
      <c r="H24" s="14"/>
      <c r="I24" s="23"/>
      <c r="J24" s="23"/>
      <c r="K24" s="23"/>
      <c r="L24" s="19"/>
      <c r="M24" s="19"/>
    </row>
    <row r="25" spans="1:13" ht="30" customHeight="1">
      <c r="A25" s="45">
        <v>5</v>
      </c>
      <c r="B25" s="21" t="str">
        <f>'Форма № 3-б'!B37</f>
        <v>Мероприятия по экологии,
в том числе:</v>
      </c>
      <c r="C25" s="22" t="str">
        <f>'Форма № 3-б'!C37</f>
        <v>2013г.</v>
      </c>
      <c r="D25" s="23" t="str">
        <f>'Форма № 3-б'!D37</f>
        <v>2013г.</v>
      </c>
      <c r="E25" s="23"/>
      <c r="F25" s="23"/>
      <c r="G25" s="14">
        <f>'Форма № 3-б'!E37</f>
        <v>677.9661016949153</v>
      </c>
      <c r="H25" s="14">
        <f>'Форма № 3-б'!F37</f>
        <v>677.9661016949153</v>
      </c>
      <c r="I25" s="14"/>
      <c r="J25" s="14"/>
      <c r="K25" s="14"/>
      <c r="L25" s="19"/>
      <c r="M25" s="19"/>
    </row>
    <row r="26" spans="1:13" ht="16.5" customHeight="1">
      <c r="A26" s="46"/>
      <c r="B26" s="24" t="s">
        <v>36</v>
      </c>
      <c r="C26" s="23"/>
      <c r="D26" s="23"/>
      <c r="E26" s="23"/>
      <c r="F26" s="23"/>
      <c r="G26" s="14">
        <f>G25</f>
        <v>677.9661016949153</v>
      </c>
      <c r="H26" s="14">
        <f>H25</f>
        <v>677.9661016949153</v>
      </c>
      <c r="I26" s="23"/>
      <c r="J26" s="23"/>
      <c r="K26" s="23"/>
      <c r="L26" s="19"/>
      <c r="M26" s="19"/>
    </row>
    <row r="27" spans="1:13" ht="15">
      <c r="A27" s="46"/>
      <c r="B27" s="23" t="s">
        <v>37</v>
      </c>
      <c r="C27" s="23"/>
      <c r="D27" s="23"/>
      <c r="E27" s="23"/>
      <c r="F27" s="23"/>
      <c r="G27" s="14"/>
      <c r="H27" s="14"/>
      <c r="I27" s="23"/>
      <c r="J27" s="23"/>
      <c r="K27" s="23"/>
      <c r="L27" s="19"/>
      <c r="M27" s="19"/>
    </row>
    <row r="28" spans="1:13" ht="30.75" customHeight="1">
      <c r="A28" s="47"/>
      <c r="B28" s="25" t="s">
        <v>38</v>
      </c>
      <c r="C28" s="23"/>
      <c r="D28" s="23"/>
      <c r="E28" s="23"/>
      <c r="F28" s="23"/>
      <c r="G28" s="14"/>
      <c r="H28" s="14"/>
      <c r="I28" s="23"/>
      <c r="J28" s="23"/>
      <c r="K28" s="23"/>
      <c r="L28" s="19"/>
      <c r="M28" s="19"/>
    </row>
    <row r="29" spans="1:13" ht="30" customHeight="1">
      <c r="A29" s="45">
        <v>6</v>
      </c>
      <c r="B29" s="21" t="str">
        <f>'Форма № 3-б'!B44</f>
        <v>Реконструкция причала №2,
в том числе:</v>
      </c>
      <c r="C29" s="22" t="str">
        <f>'Форма № 3-б'!C44</f>
        <v>2012г.</v>
      </c>
      <c r="D29" s="23" t="str">
        <f>'Форма № 3-б'!D44</f>
        <v>2014г.</v>
      </c>
      <c r="E29" s="23"/>
      <c r="F29" s="23"/>
      <c r="G29" s="14">
        <f>'Форма № 3-б'!E44</f>
        <v>21706.77966101695</v>
      </c>
      <c r="H29" s="14">
        <f>'Форма № 3-б'!F44</f>
        <v>11791.525423728814</v>
      </c>
      <c r="I29" s="14">
        <f>G29-H29</f>
        <v>9915.254237288136</v>
      </c>
      <c r="J29" s="14"/>
      <c r="K29" s="14"/>
      <c r="L29" s="19"/>
      <c r="M29" s="19"/>
    </row>
    <row r="30" spans="1:13" ht="14.25" customHeight="1">
      <c r="A30" s="46"/>
      <c r="B30" s="24" t="s">
        <v>36</v>
      </c>
      <c r="C30" s="23"/>
      <c r="D30" s="23"/>
      <c r="E30" s="23"/>
      <c r="F30" s="23"/>
      <c r="G30" s="14">
        <f>G29</f>
        <v>21706.77966101695</v>
      </c>
      <c r="H30" s="14">
        <f>H29</f>
        <v>11791.525423728814</v>
      </c>
      <c r="I30" s="14">
        <f>I29</f>
        <v>9915.254237288136</v>
      </c>
      <c r="J30" s="23"/>
      <c r="K30" s="23"/>
      <c r="L30" s="19"/>
      <c r="M30" s="19"/>
    </row>
    <row r="31" spans="1:13" ht="15">
      <c r="A31" s="46"/>
      <c r="B31" s="23" t="s">
        <v>37</v>
      </c>
      <c r="C31" s="23"/>
      <c r="D31" s="23"/>
      <c r="E31" s="23"/>
      <c r="F31" s="23"/>
      <c r="G31" s="14"/>
      <c r="H31" s="14"/>
      <c r="I31" s="23"/>
      <c r="J31" s="23"/>
      <c r="K31" s="23"/>
      <c r="L31" s="19"/>
      <c r="M31" s="19"/>
    </row>
    <row r="32" spans="1:13" ht="31.5" customHeight="1">
      <c r="A32" s="47"/>
      <c r="B32" s="25" t="s">
        <v>38</v>
      </c>
      <c r="C32" s="23"/>
      <c r="D32" s="23"/>
      <c r="E32" s="23"/>
      <c r="F32" s="23"/>
      <c r="G32" s="14"/>
      <c r="H32" s="14"/>
      <c r="I32" s="23"/>
      <c r="J32" s="23"/>
      <c r="K32" s="23"/>
      <c r="L32" s="19"/>
      <c r="M32" s="19"/>
    </row>
    <row r="33" spans="1:13" ht="29.25" customHeight="1">
      <c r="A33" s="45">
        <v>7</v>
      </c>
      <c r="B33" s="29" t="str">
        <f>'Форма № 3-б'!B51</f>
        <v>Реконструкция объектов инженерных сетей,
в том числе:</v>
      </c>
      <c r="C33" s="22" t="str">
        <f>'Форма № 3-б'!C51</f>
        <v>2013г.</v>
      </c>
      <c r="D33" s="23" t="str">
        <f>'Форма № 3-б'!D51</f>
        <v>2014г.</v>
      </c>
      <c r="E33" s="23"/>
      <c r="F33" s="23"/>
      <c r="G33" s="14">
        <f>'Форма № 3-б'!E51</f>
        <v>40762.71186440678</v>
      </c>
      <c r="H33" s="14">
        <f>'Форма № 3-б'!F51</f>
        <v>7928.813559322034</v>
      </c>
      <c r="I33" s="14">
        <f>G33-H33</f>
        <v>32833.898305084746</v>
      </c>
      <c r="J33" s="14"/>
      <c r="K33" s="14"/>
      <c r="L33" s="19"/>
      <c r="M33" s="19"/>
    </row>
    <row r="34" spans="1:13" ht="15" customHeight="1">
      <c r="A34" s="46"/>
      <c r="B34" s="24" t="s">
        <v>36</v>
      </c>
      <c r="C34" s="23"/>
      <c r="D34" s="23"/>
      <c r="E34" s="23"/>
      <c r="F34" s="23"/>
      <c r="G34" s="14">
        <f>G33</f>
        <v>40762.71186440678</v>
      </c>
      <c r="H34" s="14">
        <f>H33</f>
        <v>7928.813559322034</v>
      </c>
      <c r="I34" s="32">
        <f>I33</f>
        <v>32833.898305084746</v>
      </c>
      <c r="J34" s="23"/>
      <c r="K34" s="23"/>
      <c r="L34" s="19"/>
      <c r="M34" s="19"/>
    </row>
    <row r="35" spans="1:13" ht="15">
      <c r="A35" s="46"/>
      <c r="B35" s="23" t="s">
        <v>37</v>
      </c>
      <c r="C35" s="23"/>
      <c r="D35" s="23"/>
      <c r="E35" s="23"/>
      <c r="F35" s="23"/>
      <c r="G35" s="14"/>
      <c r="H35" s="14"/>
      <c r="I35" s="23"/>
      <c r="J35" s="23"/>
      <c r="K35" s="23"/>
      <c r="L35" s="19"/>
      <c r="M35" s="19"/>
    </row>
    <row r="36" spans="1:13" ht="30" customHeight="1">
      <c r="A36" s="47"/>
      <c r="B36" s="25" t="s">
        <v>38</v>
      </c>
      <c r="C36" s="23"/>
      <c r="D36" s="23"/>
      <c r="E36" s="23"/>
      <c r="F36" s="23"/>
      <c r="G36" s="14"/>
      <c r="H36" s="14"/>
      <c r="I36" s="23"/>
      <c r="J36" s="23"/>
      <c r="K36" s="23"/>
      <c r="L36" s="19"/>
      <c r="M36" s="19"/>
    </row>
    <row r="37" spans="1:13" ht="30" customHeight="1">
      <c r="A37" s="45">
        <v>8</v>
      </c>
      <c r="B37" s="21" t="str">
        <f>'Форма № 3-б'!B58</f>
        <v>Реконструкция объектов электросетей,
в том числе:</v>
      </c>
      <c r="C37" s="22" t="str">
        <f>'Форма № 3-б'!C58</f>
        <v>2013г.</v>
      </c>
      <c r="D37" s="23" t="str">
        <f>'Форма № 3-б'!D58</f>
        <v>2014г.</v>
      </c>
      <c r="E37" s="23"/>
      <c r="F37" s="23"/>
      <c r="G37" s="14">
        <f>'Форма № 3-б'!E58</f>
        <v>38135.59322033898</v>
      </c>
      <c r="H37" s="14">
        <f>'Форма № 3-б'!F58</f>
        <v>10169.49152542373</v>
      </c>
      <c r="I37" s="14">
        <f>33000/1.18</f>
        <v>27966.101694915254</v>
      </c>
      <c r="J37" s="14"/>
      <c r="K37" s="14"/>
      <c r="L37" s="19"/>
      <c r="M37" s="19"/>
    </row>
    <row r="38" spans="1:13" ht="15" customHeight="1">
      <c r="A38" s="46"/>
      <c r="B38" s="24" t="s">
        <v>36</v>
      </c>
      <c r="C38" s="23"/>
      <c r="D38" s="23"/>
      <c r="E38" s="23"/>
      <c r="F38" s="23"/>
      <c r="G38" s="14">
        <f>G37</f>
        <v>38135.59322033898</v>
      </c>
      <c r="H38" s="14">
        <f>H37</f>
        <v>10169.49152542373</v>
      </c>
      <c r="I38" s="32">
        <f>I37</f>
        <v>27966.101694915254</v>
      </c>
      <c r="J38" s="23"/>
      <c r="K38" s="23"/>
      <c r="L38" s="19"/>
      <c r="M38" s="19"/>
    </row>
    <row r="39" spans="1:13" ht="15">
      <c r="A39" s="46"/>
      <c r="B39" s="23" t="s">
        <v>37</v>
      </c>
      <c r="C39" s="23"/>
      <c r="D39" s="23"/>
      <c r="E39" s="23"/>
      <c r="F39" s="23"/>
      <c r="G39" s="14"/>
      <c r="H39" s="14"/>
      <c r="I39" s="23"/>
      <c r="J39" s="23"/>
      <c r="K39" s="23"/>
      <c r="L39" s="19"/>
      <c r="M39" s="19"/>
    </row>
    <row r="40" spans="1:13" ht="30" customHeight="1">
      <c r="A40" s="47"/>
      <c r="B40" s="25" t="s">
        <v>38</v>
      </c>
      <c r="C40" s="23"/>
      <c r="D40" s="23"/>
      <c r="E40" s="23"/>
      <c r="F40" s="23"/>
      <c r="G40" s="14"/>
      <c r="H40" s="14"/>
      <c r="I40" s="23"/>
      <c r="J40" s="23"/>
      <c r="K40" s="23"/>
      <c r="L40" s="19"/>
      <c r="M40" s="19"/>
    </row>
    <row r="41" spans="1:13" ht="30" customHeight="1">
      <c r="A41" s="45">
        <v>9</v>
      </c>
      <c r="B41" s="21" t="str">
        <f>'Форма № 3-б'!B65</f>
        <v>Установка весов на ДСК,
в том числе:</v>
      </c>
      <c r="C41" s="22" t="str">
        <f>'Форма № 3-б'!C65</f>
        <v>2013г.</v>
      </c>
      <c r="D41" s="23" t="str">
        <f>'Форма № 3-б'!D65</f>
        <v>2013г.</v>
      </c>
      <c r="E41" s="23"/>
      <c r="F41" s="23"/>
      <c r="G41" s="14">
        <f>'Форма № 3-б'!E65</f>
        <v>3186.4406779661017</v>
      </c>
      <c r="H41" s="14">
        <f>'Форма № 3-б'!F65</f>
        <v>3186.4406779661017</v>
      </c>
      <c r="I41" s="14"/>
      <c r="J41" s="14"/>
      <c r="K41" s="14"/>
      <c r="L41" s="19"/>
      <c r="M41" s="19"/>
    </row>
    <row r="42" spans="1:13" ht="15" customHeight="1">
      <c r="A42" s="46"/>
      <c r="B42" s="24" t="s">
        <v>36</v>
      </c>
      <c r="C42" s="23"/>
      <c r="D42" s="23"/>
      <c r="E42" s="23"/>
      <c r="F42" s="23"/>
      <c r="G42" s="14">
        <f>G41</f>
        <v>3186.4406779661017</v>
      </c>
      <c r="H42" s="14">
        <f>H41</f>
        <v>3186.4406779661017</v>
      </c>
      <c r="I42" s="23"/>
      <c r="J42" s="23"/>
      <c r="K42" s="23"/>
      <c r="L42" s="19"/>
      <c r="M42" s="19"/>
    </row>
    <row r="43" spans="1:13" ht="15">
      <c r="A43" s="46"/>
      <c r="B43" s="23" t="s">
        <v>37</v>
      </c>
      <c r="C43" s="23"/>
      <c r="D43" s="23"/>
      <c r="E43" s="23"/>
      <c r="F43" s="23"/>
      <c r="G43" s="14"/>
      <c r="H43" s="14"/>
      <c r="I43" s="23"/>
      <c r="J43" s="23"/>
      <c r="K43" s="23"/>
      <c r="L43" s="19"/>
      <c r="M43" s="19"/>
    </row>
    <row r="44" spans="1:13" ht="30" customHeight="1">
      <c r="A44" s="47"/>
      <c r="B44" s="25" t="s">
        <v>38</v>
      </c>
      <c r="C44" s="23"/>
      <c r="D44" s="23"/>
      <c r="E44" s="23"/>
      <c r="F44" s="23"/>
      <c r="G44" s="14"/>
      <c r="H44" s="14"/>
      <c r="I44" s="23"/>
      <c r="J44" s="23"/>
      <c r="K44" s="23"/>
      <c r="L44" s="19"/>
      <c r="M44" s="19"/>
    </row>
    <row r="45" spans="1:13" ht="42.75" customHeight="1">
      <c r="A45" s="45">
        <v>10</v>
      </c>
      <c r="B45" s="29" t="str">
        <f>'Форма № 3-б'!B72</f>
        <v>Установка датчиков контроля расхода топлива,
в том числе:</v>
      </c>
      <c r="C45" s="22" t="str">
        <f>'Форма № 3-б'!C72</f>
        <v>2013г.</v>
      </c>
      <c r="D45" s="23" t="str">
        <f>'Форма № 3-б'!D72</f>
        <v>2013г.</v>
      </c>
      <c r="E45" s="23"/>
      <c r="F45" s="23"/>
      <c r="G45" s="14">
        <f>'Форма № 3-б'!E72</f>
        <v>9967.796610169493</v>
      </c>
      <c r="H45" s="14">
        <f>'Форма № 3-б'!F72</f>
        <v>9967.796610169493</v>
      </c>
      <c r="I45" s="14"/>
      <c r="J45" s="14"/>
      <c r="K45" s="14"/>
      <c r="L45" s="19"/>
      <c r="M45" s="19"/>
    </row>
    <row r="46" spans="1:13" ht="15.75" customHeight="1">
      <c r="A46" s="46"/>
      <c r="B46" s="24" t="s">
        <v>36</v>
      </c>
      <c r="C46" s="23"/>
      <c r="D46" s="23"/>
      <c r="E46" s="23"/>
      <c r="F46" s="23"/>
      <c r="G46" s="14">
        <f>G45</f>
        <v>9967.796610169493</v>
      </c>
      <c r="H46" s="14">
        <f>H45</f>
        <v>9967.796610169493</v>
      </c>
      <c r="I46" s="23"/>
      <c r="J46" s="23"/>
      <c r="K46" s="23"/>
      <c r="L46" s="19"/>
      <c r="M46" s="19"/>
    </row>
    <row r="47" spans="1:13" ht="15">
      <c r="A47" s="46"/>
      <c r="B47" s="23" t="s">
        <v>37</v>
      </c>
      <c r="C47" s="23"/>
      <c r="D47" s="23"/>
      <c r="E47" s="23"/>
      <c r="F47" s="23"/>
      <c r="G47" s="14"/>
      <c r="H47" s="14"/>
      <c r="I47" s="23"/>
      <c r="J47" s="23"/>
      <c r="K47" s="23"/>
      <c r="L47" s="19"/>
      <c r="M47" s="19"/>
    </row>
    <row r="48" spans="1:13" ht="30.75" customHeight="1">
      <c r="A48" s="47"/>
      <c r="B48" s="25" t="s">
        <v>38</v>
      </c>
      <c r="C48" s="23"/>
      <c r="D48" s="23"/>
      <c r="E48" s="23"/>
      <c r="F48" s="23"/>
      <c r="G48" s="14"/>
      <c r="H48" s="14"/>
      <c r="I48" s="23"/>
      <c r="J48" s="23"/>
      <c r="K48" s="23"/>
      <c r="L48" s="19"/>
      <c r="M48" s="19"/>
    </row>
    <row r="49" spans="1:13" ht="30.75" customHeight="1">
      <c r="A49" s="45">
        <v>11</v>
      </c>
      <c r="B49" s="21" t="str">
        <f>'Форма № 3-б'!B79</f>
        <v>Приобретение габаритных стенок,
в том числе:</v>
      </c>
      <c r="C49" s="22" t="str">
        <f>'Форма № 3-б'!C79</f>
        <v>2013г.</v>
      </c>
      <c r="D49" s="23" t="str">
        <f>'Форма № 3-б'!D79</f>
        <v>2013г.</v>
      </c>
      <c r="E49" s="23"/>
      <c r="F49" s="23"/>
      <c r="G49" s="14">
        <f>'Форма № 3-б'!E79</f>
        <v>25423.728813559323</v>
      </c>
      <c r="H49" s="14">
        <f>'Форма № 3-б'!F79</f>
        <v>25423.728813559323</v>
      </c>
      <c r="I49" s="14"/>
      <c r="J49" s="14"/>
      <c r="K49" s="14"/>
      <c r="L49" s="19"/>
      <c r="M49" s="19"/>
    </row>
    <row r="50" spans="1:13" ht="16.5" customHeight="1">
      <c r="A50" s="46"/>
      <c r="B50" s="24" t="s">
        <v>36</v>
      </c>
      <c r="C50" s="23"/>
      <c r="D50" s="23"/>
      <c r="E50" s="23"/>
      <c r="F50" s="23"/>
      <c r="G50" s="14">
        <f>G49</f>
        <v>25423.728813559323</v>
      </c>
      <c r="H50" s="14">
        <f>H49</f>
        <v>25423.728813559323</v>
      </c>
      <c r="I50" s="23"/>
      <c r="J50" s="23"/>
      <c r="K50" s="23"/>
      <c r="L50" s="19"/>
      <c r="M50" s="19"/>
    </row>
    <row r="51" spans="1:13" ht="15">
      <c r="A51" s="46"/>
      <c r="B51" s="23" t="s">
        <v>37</v>
      </c>
      <c r="C51" s="23"/>
      <c r="D51" s="23"/>
      <c r="E51" s="23"/>
      <c r="F51" s="23"/>
      <c r="G51" s="14"/>
      <c r="H51" s="14"/>
      <c r="I51" s="23"/>
      <c r="J51" s="23"/>
      <c r="K51" s="23"/>
      <c r="L51" s="19"/>
      <c r="M51" s="19"/>
    </row>
    <row r="52" spans="1:13" ht="31.5" customHeight="1">
      <c r="A52" s="47"/>
      <c r="B52" s="25" t="s">
        <v>38</v>
      </c>
      <c r="C52" s="23"/>
      <c r="D52" s="23"/>
      <c r="E52" s="23"/>
      <c r="F52" s="23"/>
      <c r="G52" s="14"/>
      <c r="H52" s="14"/>
      <c r="I52" s="23"/>
      <c r="J52" s="23"/>
      <c r="K52" s="23"/>
      <c r="L52" s="19"/>
      <c r="M52" s="19"/>
    </row>
    <row r="53" spans="1:13" ht="59.25" customHeight="1">
      <c r="A53" s="45">
        <v>12</v>
      </c>
      <c r="B53" s="29" t="str">
        <f>'Форма № 3-б'!B86</f>
        <v>Модернизация и приобретение нового оборудования и автотехники для большой и малой механизаций порта,
в том числе:</v>
      </c>
      <c r="C53" s="22" t="str">
        <f>'Форма № 3-б'!C86</f>
        <v>2012г.</v>
      </c>
      <c r="D53" s="23" t="str">
        <f>'Форма № 3-б'!D86</f>
        <v>2014г.</v>
      </c>
      <c r="E53" s="23"/>
      <c r="F53" s="23"/>
      <c r="G53" s="14">
        <f>'Форма № 3-б'!E86</f>
        <v>314340.67796610174</v>
      </c>
      <c r="H53" s="14">
        <f>'Форма № 3-б'!F86</f>
        <v>104038.98305084747</v>
      </c>
      <c r="I53" s="14">
        <f>G53-H53</f>
        <v>210301.69491525425</v>
      </c>
      <c r="J53" s="14"/>
      <c r="K53" s="14"/>
      <c r="L53" s="19"/>
      <c r="M53" s="19"/>
    </row>
    <row r="54" spans="1:13" ht="16.5" customHeight="1">
      <c r="A54" s="46"/>
      <c r="B54" s="24" t="s">
        <v>36</v>
      </c>
      <c r="C54" s="23"/>
      <c r="D54" s="23"/>
      <c r="E54" s="23"/>
      <c r="F54" s="23"/>
      <c r="G54" s="14">
        <f>G53</f>
        <v>314340.67796610174</v>
      </c>
      <c r="H54" s="14">
        <f>H53</f>
        <v>104038.98305084747</v>
      </c>
      <c r="I54" s="32">
        <f>I53</f>
        <v>210301.69491525425</v>
      </c>
      <c r="J54" s="23"/>
      <c r="K54" s="23"/>
      <c r="L54" s="19"/>
      <c r="M54" s="19"/>
    </row>
    <row r="55" spans="1:13" ht="15">
      <c r="A55" s="46"/>
      <c r="B55" s="23" t="s">
        <v>37</v>
      </c>
      <c r="C55" s="23"/>
      <c r="D55" s="23"/>
      <c r="E55" s="23"/>
      <c r="F55" s="23"/>
      <c r="G55" s="14"/>
      <c r="H55" s="14"/>
      <c r="I55" s="23"/>
      <c r="J55" s="23"/>
      <c r="K55" s="23"/>
      <c r="L55" s="19"/>
      <c r="M55" s="19"/>
    </row>
    <row r="56" spans="1:13" ht="30.75" customHeight="1">
      <c r="A56" s="47"/>
      <c r="B56" s="25" t="s">
        <v>38</v>
      </c>
      <c r="C56" s="23"/>
      <c r="D56" s="23"/>
      <c r="E56" s="23"/>
      <c r="F56" s="23"/>
      <c r="G56" s="14"/>
      <c r="H56" s="14"/>
      <c r="I56" s="23"/>
      <c r="J56" s="23"/>
      <c r="K56" s="23"/>
      <c r="L56" s="19"/>
      <c r="M56" s="19"/>
    </row>
    <row r="57" spans="1:13" ht="45" customHeight="1">
      <c r="A57" s="45">
        <v>13</v>
      </c>
      <c r="B57" s="16" t="str">
        <f>'Форма № 3-б'!B93</f>
        <v>Приобретение производственного оборудования для подразделений порта,
в том числе:</v>
      </c>
      <c r="C57" s="22" t="str">
        <f>'Форма № 3-б'!C93</f>
        <v>2013г.</v>
      </c>
      <c r="D57" s="23" t="str">
        <f>'Форма № 3-б'!D93</f>
        <v>2014г.</v>
      </c>
      <c r="E57" s="23"/>
      <c r="F57" s="23"/>
      <c r="G57" s="14">
        <f>'Форма № 3-б'!E93</f>
        <v>15454.237288135595</v>
      </c>
      <c r="H57" s="14">
        <f>'Форма № 3-б'!F93</f>
        <v>6357.627118644068</v>
      </c>
      <c r="I57" s="14">
        <f>10734/1.18</f>
        <v>9096.610169491525</v>
      </c>
      <c r="J57" s="14"/>
      <c r="K57" s="14"/>
      <c r="L57" s="19"/>
      <c r="M57" s="19"/>
    </row>
    <row r="58" spans="1:13" ht="16.5" customHeight="1">
      <c r="A58" s="46"/>
      <c r="B58" s="24" t="s">
        <v>36</v>
      </c>
      <c r="C58" s="23"/>
      <c r="D58" s="23"/>
      <c r="E58" s="23"/>
      <c r="F58" s="23"/>
      <c r="G58" s="14">
        <f>G57</f>
        <v>15454.237288135595</v>
      </c>
      <c r="H58" s="14">
        <f>H57</f>
        <v>6357.627118644068</v>
      </c>
      <c r="I58" s="32">
        <f>I57</f>
        <v>9096.610169491525</v>
      </c>
      <c r="J58" s="23"/>
      <c r="K58" s="23"/>
      <c r="L58" s="19"/>
      <c r="M58" s="19"/>
    </row>
    <row r="59" spans="1:13" ht="15">
      <c r="A59" s="46"/>
      <c r="B59" s="23" t="s">
        <v>37</v>
      </c>
      <c r="C59" s="23"/>
      <c r="D59" s="23"/>
      <c r="E59" s="23"/>
      <c r="F59" s="23"/>
      <c r="G59" s="14"/>
      <c r="H59" s="14"/>
      <c r="I59" s="23"/>
      <c r="J59" s="23"/>
      <c r="K59" s="23"/>
      <c r="L59" s="19"/>
      <c r="M59" s="19"/>
    </row>
    <row r="60" spans="1:13" ht="31.5" customHeight="1">
      <c r="A60" s="47"/>
      <c r="B60" s="25" t="s">
        <v>38</v>
      </c>
      <c r="C60" s="23"/>
      <c r="D60" s="23"/>
      <c r="E60" s="23"/>
      <c r="F60" s="23"/>
      <c r="G60" s="14"/>
      <c r="H60" s="14"/>
      <c r="I60" s="23"/>
      <c r="J60" s="23"/>
      <c r="K60" s="23"/>
      <c r="L60" s="19"/>
      <c r="M60" s="19"/>
    </row>
    <row r="61" spans="1:13" ht="31.5" customHeight="1">
      <c r="A61" s="45">
        <v>14</v>
      </c>
      <c r="B61" s="21" t="str">
        <f>'Форма № 3-б'!B100</f>
        <v>Информационно-логистическая система,
в том числе:</v>
      </c>
      <c r="C61" s="22" t="str">
        <f>'Форма № 3-б'!C100</f>
        <v>2013г.</v>
      </c>
      <c r="D61" s="23" t="str">
        <f>'Форма № 3-б'!D100</f>
        <v>2014г.</v>
      </c>
      <c r="E61" s="23"/>
      <c r="F61" s="23"/>
      <c r="G61" s="14">
        <f>'Форма № 3-б'!E100</f>
        <v>13432.203389830509</v>
      </c>
      <c r="H61" s="14">
        <f>'Форма № 3-б'!F100</f>
        <v>6716.1016949152545</v>
      </c>
      <c r="I61" s="14">
        <f>7925/1.18</f>
        <v>6716.1016949152545</v>
      </c>
      <c r="J61" s="14"/>
      <c r="K61" s="14"/>
      <c r="L61" s="19"/>
      <c r="M61" s="19"/>
    </row>
    <row r="62" spans="1:11" ht="17.25" customHeight="1">
      <c r="A62" s="46"/>
      <c r="B62" s="24" t="s">
        <v>36</v>
      </c>
      <c r="C62" s="23"/>
      <c r="D62" s="23"/>
      <c r="E62" s="23"/>
      <c r="F62" s="23"/>
      <c r="G62" s="14">
        <f>G61</f>
        <v>13432.203389830509</v>
      </c>
      <c r="H62" s="14">
        <f>H61</f>
        <v>6716.1016949152545</v>
      </c>
      <c r="I62" s="32">
        <f>I61</f>
        <v>6716.1016949152545</v>
      </c>
      <c r="J62" s="23"/>
      <c r="K62" s="23"/>
    </row>
    <row r="63" spans="1:11" ht="15">
      <c r="A63" s="46"/>
      <c r="B63" s="23" t="s">
        <v>37</v>
      </c>
      <c r="C63" s="23"/>
      <c r="D63" s="23"/>
      <c r="E63" s="23"/>
      <c r="F63" s="23"/>
      <c r="G63" s="14"/>
      <c r="H63" s="14"/>
      <c r="I63" s="23"/>
      <c r="J63" s="23"/>
      <c r="K63" s="23"/>
    </row>
    <row r="64" spans="1:11" ht="30.75" customHeight="1">
      <c r="A64" s="47"/>
      <c r="B64" s="25" t="s">
        <v>38</v>
      </c>
      <c r="C64" s="23"/>
      <c r="D64" s="23"/>
      <c r="E64" s="23"/>
      <c r="F64" s="23"/>
      <c r="G64" s="14"/>
      <c r="H64" s="14"/>
      <c r="I64" s="23"/>
      <c r="J64" s="23"/>
      <c r="K64" s="23"/>
    </row>
    <row r="65" spans="1:11" ht="31.5" customHeight="1">
      <c r="A65" s="45">
        <v>15</v>
      </c>
      <c r="B65" s="21" t="s">
        <v>72</v>
      </c>
      <c r="C65" s="22"/>
      <c r="D65" s="23"/>
      <c r="E65" s="23"/>
      <c r="F65" s="23"/>
      <c r="G65" s="43">
        <f>G9+G13+G17+G21+G25+G29+G33+G37+G41+G45+G49+G53+G57+G61</f>
        <v>2118143.220338983</v>
      </c>
      <c r="H65" s="43">
        <f aca="true" t="shared" si="0" ref="G65:I66">H9+H13+H17+H21+H25+H29+H33+H37+H41+H45+H49+H53+H57+H61</f>
        <v>999901.6949152541</v>
      </c>
      <c r="I65" s="43">
        <f t="shared" si="0"/>
        <v>1118241.5254237289</v>
      </c>
      <c r="J65" s="14"/>
      <c r="K65" s="14"/>
    </row>
    <row r="66" spans="1:11" ht="15.75" customHeight="1">
      <c r="A66" s="46"/>
      <c r="B66" s="24" t="s">
        <v>36</v>
      </c>
      <c r="C66" s="23"/>
      <c r="D66" s="23"/>
      <c r="E66" s="23"/>
      <c r="F66" s="23"/>
      <c r="G66" s="14">
        <f t="shared" si="0"/>
        <v>2118143.220338983</v>
      </c>
      <c r="H66" s="14">
        <f t="shared" si="0"/>
        <v>999901.6949152541</v>
      </c>
      <c r="I66" s="14">
        <f t="shared" si="0"/>
        <v>1118241.5254237289</v>
      </c>
      <c r="J66" s="23"/>
      <c r="K66" s="23"/>
    </row>
    <row r="67" spans="1:11" ht="15">
      <c r="A67" s="46"/>
      <c r="B67" s="23" t="s">
        <v>37</v>
      </c>
      <c r="C67" s="23"/>
      <c r="D67" s="23"/>
      <c r="E67" s="23"/>
      <c r="F67" s="23"/>
      <c r="G67" s="14"/>
      <c r="H67" s="14"/>
      <c r="I67" s="23"/>
      <c r="J67" s="23"/>
      <c r="K67" s="23"/>
    </row>
    <row r="68" spans="1:11" ht="32.25" customHeight="1">
      <c r="A68" s="47"/>
      <c r="B68" s="25" t="s">
        <v>38</v>
      </c>
      <c r="C68" s="23"/>
      <c r="D68" s="23"/>
      <c r="E68" s="23"/>
      <c r="F68" s="23"/>
      <c r="G68" s="14"/>
      <c r="H68" s="14"/>
      <c r="I68" s="23"/>
      <c r="J68" s="23"/>
      <c r="K68" s="23"/>
    </row>
    <row r="70" ht="15">
      <c r="G70" s="19"/>
    </row>
    <row r="72" spans="7:8" ht="15">
      <c r="G72" s="19"/>
      <c r="H72" s="19"/>
    </row>
    <row r="73" spans="7:8" ht="15">
      <c r="G73" s="19"/>
      <c r="H73" s="19"/>
    </row>
  </sheetData>
  <sheetProtection/>
  <mergeCells count="23">
    <mergeCell ref="A3:K3"/>
    <mergeCell ref="A6:A7"/>
    <mergeCell ref="B6:B7"/>
    <mergeCell ref="C6:D6"/>
    <mergeCell ref="E6:E7"/>
    <mergeCell ref="F6:F7"/>
    <mergeCell ref="G6:G7"/>
    <mergeCell ref="H6:K6"/>
    <mergeCell ref="A9:A12"/>
    <mergeCell ref="A13:A16"/>
    <mergeCell ref="A17:A20"/>
    <mergeCell ref="A21:A24"/>
    <mergeCell ref="A25:A28"/>
    <mergeCell ref="A29:A32"/>
    <mergeCell ref="A57:A60"/>
    <mergeCell ref="A61:A64"/>
    <mergeCell ref="A65:A68"/>
    <mergeCell ref="A33:A36"/>
    <mergeCell ref="A37:A40"/>
    <mergeCell ref="A41:A44"/>
    <mergeCell ref="A45:A48"/>
    <mergeCell ref="A49:A52"/>
    <mergeCell ref="A53:A56"/>
  </mergeCells>
  <printOptions/>
  <pageMargins left="0.7086614173228347" right="0.8" top="0.4" bottom="0.4724409448818898" header="0.31496062992125984" footer="0.31496062992125984"/>
  <pageSetup fitToHeight="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ОАО"ММТП"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Куляков Сергей Борисович</cp:lastModifiedBy>
  <cp:lastPrinted>2013-02-28T07:20:19Z</cp:lastPrinted>
  <dcterms:created xsi:type="dcterms:W3CDTF">2013-01-14T09:41:06Z</dcterms:created>
  <dcterms:modified xsi:type="dcterms:W3CDTF">2013-02-28T20:11:49Z</dcterms:modified>
  <cp:category/>
  <cp:version/>
  <cp:contentType/>
  <cp:contentStatus/>
</cp:coreProperties>
</file>